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180" windowHeight="8610" activeTab="4"/>
  </bookViews>
  <sheets>
    <sheet name="kalendarz" sheetId="2" r:id="rId1"/>
    <sheet name="Sheet" sheetId="3" state="hidden" r:id="rId2"/>
    <sheet name="Sheet zm" sheetId="25" r:id="rId3"/>
    <sheet name="Klp" sheetId="1" state="hidden" r:id="rId4"/>
    <sheet name="Plan" sheetId="12" r:id="rId5"/>
    <sheet name="wf" sheetId="4" state="hidden" r:id="rId6"/>
    <sheet name="Zaj prakt" sheetId="16" state="hidden" r:id="rId7"/>
    <sheet name="Warsztat" sheetId="18" r:id="rId8"/>
    <sheet name="Prac 122" sheetId="24" r:id="rId9"/>
    <sheet name="ram" sheetId="19" state="hidden" r:id="rId10"/>
    <sheet name="sym" sheetId="20" state="hidden" r:id="rId11"/>
    <sheet name="Lista" sheetId="22" state="hidden" r:id="rId12"/>
    <sheet name="oszust" sheetId="21" state="hidden" r:id="rId13"/>
    <sheet name="skr" sheetId="23" state="hidden" r:id="rId14"/>
    <sheet name="ust prz" sheetId="26" state="hidden" r:id="rId15"/>
    <sheet name="Arkusz2" sheetId="27" state="hidden" r:id="rId16"/>
  </sheets>
  <externalReferences>
    <externalReference r:id="rId17"/>
  </externalReferences>
  <definedNames>
    <definedName name="A_numerowanie_teoret" localSheetId="11">#REF!</definedName>
    <definedName name="A_numerowanie_teoret" localSheetId="12">#REF!</definedName>
    <definedName name="A_numerowanie_teoret" localSheetId="8">#REF!</definedName>
    <definedName name="A_numerowanie_teoret" localSheetId="13">#REF!</definedName>
    <definedName name="A_numerowanie_teoret" localSheetId="14">#REF!</definedName>
    <definedName name="A_numerowanie_teoret" localSheetId="7">#REF!</definedName>
    <definedName name="A_numerowanie_teoret">#REF!</definedName>
    <definedName name="b" localSheetId="11">'[1]311204_T_p_1'!#REF!</definedName>
    <definedName name="b" localSheetId="12">'[1]311204_T_p_1'!#REF!</definedName>
    <definedName name="b" localSheetId="8">'[1]311204_T_p_1'!#REF!</definedName>
    <definedName name="b" localSheetId="13">'[1]311204_T_p_1'!#REF!</definedName>
    <definedName name="b" localSheetId="14">'[1]311204_T_p_1'!#REF!</definedName>
    <definedName name="b" localSheetId="7">'[1]311204_T_p_1'!#REF!</definedName>
    <definedName name="b">'[1]311204_T_p_1'!#REF!</definedName>
    <definedName name="B_wstaw_teoretyczny" localSheetId="11">'[1]311204_T_p_1'!#REF!</definedName>
    <definedName name="B_wstaw_teoretyczny" localSheetId="12">'[1]311204_T_p_1'!#REF!</definedName>
    <definedName name="B_wstaw_teoretyczny" localSheetId="8">'[1]311204_T_p_1'!#REF!</definedName>
    <definedName name="B_wstaw_teoretyczny" localSheetId="13">'[1]311204_T_p_1'!#REF!</definedName>
    <definedName name="B_wstaw_teoretyczny" localSheetId="14">'[1]311204_T_p_1'!#REF!</definedName>
    <definedName name="B_wstaw_teoretyczny" localSheetId="7">'[1]311204_T_p_1'!#REF!</definedName>
    <definedName name="B_wstaw_teoretyczny">'[1]311204_T_p_1'!#REF!</definedName>
    <definedName name="erer" localSheetId="11">#REF!</definedName>
    <definedName name="erer" localSheetId="12">#REF!</definedName>
    <definedName name="erer" localSheetId="8">#REF!</definedName>
    <definedName name="erer" localSheetId="13">#REF!</definedName>
    <definedName name="erer" localSheetId="14">#REF!</definedName>
    <definedName name="erer" localSheetId="7">#REF!</definedName>
    <definedName name="erer">#REF!</definedName>
  </definedNames>
  <calcPr calcId="145621"/>
</workbook>
</file>

<file path=xl/calcChain.xml><?xml version="1.0" encoding="utf-8"?>
<calcChain xmlns="http://schemas.openxmlformats.org/spreadsheetml/2006/main">
  <c r="N3" i="2" l="1"/>
  <c r="O3" i="2"/>
  <c r="P3" i="2"/>
  <c r="P1" i="2" s="1"/>
  <c r="Q3" i="2"/>
  <c r="N1" i="2"/>
  <c r="M3" i="2"/>
  <c r="M1" i="2" s="1"/>
  <c r="O1" i="2"/>
  <c r="Q1" i="2"/>
  <c r="D22" i="22" l="1"/>
  <c r="C22" i="22" s="1"/>
  <c r="F22" i="22"/>
  <c r="E22" i="22" s="1"/>
  <c r="H22" i="22"/>
  <c r="G22" i="22" s="1"/>
  <c r="D23" i="22"/>
  <c r="C23" i="22" s="1"/>
  <c r="F23" i="22"/>
  <c r="E23" i="22" s="1"/>
  <c r="H23" i="22"/>
  <c r="G23" i="22" s="1"/>
  <c r="D24" i="22"/>
  <c r="C24" i="22" s="1"/>
  <c r="F24" i="22"/>
  <c r="E24" i="22" s="1"/>
  <c r="H24" i="22"/>
  <c r="G24" i="22" s="1"/>
  <c r="D25" i="22"/>
  <c r="C25" i="22" s="1"/>
  <c r="F25" i="22"/>
  <c r="E25" i="22" s="1"/>
  <c r="H25" i="22"/>
  <c r="G25" i="22" s="1"/>
  <c r="D26" i="22"/>
  <c r="C26" i="22" s="1"/>
  <c r="F26" i="22"/>
  <c r="E26" i="22" s="1"/>
  <c r="H26" i="22"/>
  <c r="G26" i="22" s="1"/>
  <c r="D27" i="22"/>
  <c r="C27" i="22" s="1"/>
  <c r="F27" i="22"/>
  <c r="E27" i="22" s="1"/>
  <c r="H27" i="22"/>
  <c r="G27" i="22" s="1"/>
  <c r="D28" i="22"/>
  <c r="C28" i="22" s="1"/>
  <c r="F28" i="22"/>
  <c r="E28" i="22" s="1"/>
  <c r="H28" i="22"/>
  <c r="G28" i="22" s="1"/>
  <c r="D29" i="22"/>
  <c r="C29" i="22" s="1"/>
  <c r="F29" i="22"/>
  <c r="E29" i="22" s="1"/>
  <c r="H29" i="22"/>
  <c r="G29" i="22" s="1"/>
  <c r="D30" i="22"/>
  <c r="C30" i="22" s="1"/>
  <c r="F30" i="22"/>
  <c r="E30" i="22" s="1"/>
  <c r="H30" i="22"/>
  <c r="G30" i="22" s="1"/>
  <c r="D31" i="22"/>
  <c r="C31" i="22" s="1"/>
  <c r="F31" i="22"/>
  <c r="E31" i="22" s="1"/>
  <c r="H31" i="22"/>
  <c r="G31" i="22" s="1"/>
  <c r="D32" i="22"/>
  <c r="C32" i="22" s="1"/>
  <c r="F32" i="22"/>
  <c r="E32" i="22" s="1"/>
  <c r="H32" i="22"/>
  <c r="G32" i="22" s="1"/>
  <c r="D33" i="22"/>
  <c r="C33" i="22" s="1"/>
  <c r="F33" i="22"/>
  <c r="E33" i="22" s="1"/>
  <c r="H33" i="22"/>
  <c r="G33" i="22" s="1"/>
  <c r="D34" i="22"/>
  <c r="C34" i="22" s="1"/>
  <c r="F34" i="22"/>
  <c r="E34" i="22" s="1"/>
  <c r="H34" i="22"/>
  <c r="G34" i="22" s="1"/>
  <c r="D35" i="22"/>
  <c r="C35" i="22" s="1"/>
  <c r="F35" i="22"/>
  <c r="E35" i="22" s="1"/>
  <c r="H35" i="22"/>
  <c r="G35" i="22" s="1"/>
  <c r="D36" i="22"/>
  <c r="C36" i="22" s="1"/>
  <c r="F36" i="22"/>
  <c r="E36" i="22" s="1"/>
  <c r="H36" i="22"/>
  <c r="G36" i="22" s="1"/>
  <c r="D37" i="22"/>
  <c r="C37" i="22" s="1"/>
  <c r="F37" i="22"/>
  <c r="E37" i="22" s="1"/>
  <c r="H37" i="22"/>
  <c r="G37" i="22" s="1"/>
  <c r="D38" i="22"/>
  <c r="C38" i="22" s="1"/>
  <c r="F38" i="22"/>
  <c r="E38" i="22" s="1"/>
  <c r="H38" i="22"/>
  <c r="G38" i="22" s="1"/>
  <c r="D39" i="22"/>
  <c r="C39" i="22" s="1"/>
  <c r="F39" i="22"/>
  <c r="E39" i="22" s="1"/>
  <c r="H39" i="22"/>
  <c r="G39" i="22" s="1"/>
  <c r="D40" i="22"/>
  <c r="C40" i="22" s="1"/>
  <c r="F40" i="22"/>
  <c r="E40" i="22" s="1"/>
  <c r="H40" i="22"/>
  <c r="G40" i="22" s="1"/>
  <c r="D41" i="22"/>
  <c r="C41" i="22" s="1"/>
  <c r="F41" i="22"/>
  <c r="E41" i="22" s="1"/>
  <c r="H41" i="22"/>
  <c r="G41" i="22" s="1"/>
  <c r="D42" i="22"/>
  <c r="C42" i="22" s="1"/>
  <c r="F42" i="22"/>
  <c r="E42" i="22" s="1"/>
  <c r="H42" i="22"/>
  <c r="G42" i="22" s="1"/>
  <c r="D43" i="22"/>
  <c r="C43" i="22" s="1"/>
  <c r="F43" i="22"/>
  <c r="E43" i="22" s="1"/>
  <c r="H43" i="22"/>
  <c r="G43" i="22" s="1"/>
  <c r="D44" i="22"/>
  <c r="C44" i="22" s="1"/>
  <c r="F44" i="22"/>
  <c r="E44" i="22" s="1"/>
  <c r="H44" i="22"/>
  <c r="G44" i="22" s="1"/>
  <c r="D45" i="22"/>
  <c r="C45" i="22" s="1"/>
  <c r="F45" i="22"/>
  <c r="E45" i="22" s="1"/>
  <c r="H45" i="22"/>
  <c r="G45" i="22" s="1"/>
  <c r="D46" i="22"/>
  <c r="C46" i="22" s="1"/>
  <c r="F46" i="22"/>
  <c r="E46" i="22" s="1"/>
  <c r="H46" i="22"/>
  <c r="G46" i="22" s="1"/>
  <c r="D47" i="22"/>
  <c r="C47" i="22" s="1"/>
  <c r="F47" i="22"/>
  <c r="E47" i="22" s="1"/>
  <c r="H47" i="22"/>
  <c r="G47" i="22" s="1"/>
  <c r="C16" i="23"/>
  <c r="A16" i="23"/>
  <c r="T9" i="24" l="1"/>
  <c r="F3" i="22"/>
  <c r="E3" i="22" s="1"/>
  <c r="F4" i="22"/>
  <c r="E4" i="22" s="1"/>
  <c r="F5" i="22"/>
  <c r="E5" i="22" s="1"/>
  <c r="F6" i="22"/>
  <c r="E6" i="22" s="1"/>
  <c r="F7" i="22"/>
  <c r="E7" i="22" s="1"/>
  <c r="F8" i="22"/>
  <c r="E8" i="22" s="1"/>
  <c r="F9" i="22"/>
  <c r="E9" i="22" s="1"/>
  <c r="F10" i="22"/>
  <c r="E10" i="22" s="1"/>
  <c r="F11" i="22"/>
  <c r="E11" i="22" s="1"/>
  <c r="F12" i="22"/>
  <c r="E12" i="22" s="1"/>
  <c r="F13" i="22"/>
  <c r="E13" i="22" s="1"/>
  <c r="F14" i="22"/>
  <c r="E14" i="22" s="1"/>
  <c r="F15" i="22"/>
  <c r="E15" i="22" s="1"/>
  <c r="F16" i="22"/>
  <c r="E16" i="22" s="1"/>
  <c r="F17" i="22"/>
  <c r="E17" i="22" s="1"/>
  <c r="F18" i="22"/>
  <c r="E18" i="22" s="1"/>
  <c r="F19" i="22"/>
  <c r="E19" i="22" s="1"/>
  <c r="F20" i="22"/>
  <c r="E20" i="22" s="1"/>
  <c r="F21" i="22"/>
  <c r="E21" i="22" s="1"/>
  <c r="F2" i="22"/>
  <c r="E2" i="22" s="1"/>
  <c r="B3" i="22"/>
  <c r="A3" i="22" s="1"/>
  <c r="D3" i="22"/>
  <c r="C3" i="22" s="1"/>
  <c r="H3" i="22"/>
  <c r="G3" i="22" s="1"/>
  <c r="J3" i="22"/>
  <c r="I3" i="22" s="1"/>
  <c r="L3" i="22"/>
  <c r="K3" i="22" s="1"/>
  <c r="N3" i="22"/>
  <c r="M3" i="22" s="1"/>
  <c r="P3" i="22"/>
  <c r="O3" i="22" s="1"/>
  <c r="R3" i="22"/>
  <c r="Q3" i="22" s="1"/>
  <c r="B4" i="22"/>
  <c r="A4" i="22" s="1"/>
  <c r="D4" i="22"/>
  <c r="C4" i="22" s="1"/>
  <c r="H4" i="22"/>
  <c r="G4" i="22" s="1"/>
  <c r="J4" i="22"/>
  <c r="I4" i="22" s="1"/>
  <c r="L4" i="22"/>
  <c r="K4" i="22" s="1"/>
  <c r="N4" i="22"/>
  <c r="M4" i="22" s="1"/>
  <c r="P4" i="22"/>
  <c r="O4" i="22" s="1"/>
  <c r="R4" i="22"/>
  <c r="Q4" i="22" s="1"/>
  <c r="B5" i="22"/>
  <c r="A5" i="22" s="1"/>
  <c r="D5" i="22"/>
  <c r="C5" i="22" s="1"/>
  <c r="H5" i="22"/>
  <c r="G5" i="22" s="1"/>
  <c r="J5" i="22"/>
  <c r="I5" i="22" s="1"/>
  <c r="L5" i="22"/>
  <c r="K5" i="22" s="1"/>
  <c r="N5" i="22"/>
  <c r="M5" i="22" s="1"/>
  <c r="P5" i="22"/>
  <c r="O5" i="22" s="1"/>
  <c r="R5" i="22"/>
  <c r="Q5" i="22" s="1"/>
  <c r="B6" i="22"/>
  <c r="A6" i="22" s="1"/>
  <c r="D6" i="22"/>
  <c r="C6" i="22" s="1"/>
  <c r="H6" i="22"/>
  <c r="G6" i="22" s="1"/>
  <c r="J6" i="22"/>
  <c r="I6" i="22" s="1"/>
  <c r="L6" i="22"/>
  <c r="K6" i="22" s="1"/>
  <c r="N6" i="22"/>
  <c r="M6" i="22" s="1"/>
  <c r="P6" i="22"/>
  <c r="O6" i="22" s="1"/>
  <c r="R6" i="22"/>
  <c r="Q6" i="22" s="1"/>
  <c r="B7" i="22"/>
  <c r="A7" i="22" s="1"/>
  <c r="D7" i="22"/>
  <c r="C7" i="22" s="1"/>
  <c r="H7" i="22"/>
  <c r="G7" i="22" s="1"/>
  <c r="J7" i="22"/>
  <c r="I7" i="22" s="1"/>
  <c r="L7" i="22"/>
  <c r="K7" i="22" s="1"/>
  <c r="N7" i="22"/>
  <c r="M7" i="22" s="1"/>
  <c r="P7" i="22"/>
  <c r="O7" i="22" s="1"/>
  <c r="R7" i="22"/>
  <c r="Q7" i="22" s="1"/>
  <c r="B8" i="22"/>
  <c r="A8" i="22" s="1"/>
  <c r="D8" i="22"/>
  <c r="C8" i="22" s="1"/>
  <c r="H8" i="22"/>
  <c r="G8" i="22" s="1"/>
  <c r="J8" i="22"/>
  <c r="I8" i="22" s="1"/>
  <c r="L8" i="22"/>
  <c r="K8" i="22" s="1"/>
  <c r="N8" i="22"/>
  <c r="M8" i="22" s="1"/>
  <c r="P8" i="22"/>
  <c r="O8" i="22" s="1"/>
  <c r="R8" i="22"/>
  <c r="Q8" i="22" s="1"/>
  <c r="B9" i="22"/>
  <c r="A9" i="22" s="1"/>
  <c r="D9" i="22"/>
  <c r="C9" i="22" s="1"/>
  <c r="H9" i="22"/>
  <c r="G9" i="22" s="1"/>
  <c r="J9" i="22"/>
  <c r="I9" i="22" s="1"/>
  <c r="L9" i="22"/>
  <c r="K9" i="22" s="1"/>
  <c r="N9" i="22"/>
  <c r="M9" i="22" s="1"/>
  <c r="P9" i="22"/>
  <c r="O9" i="22" s="1"/>
  <c r="R9" i="22"/>
  <c r="Q9" i="22" s="1"/>
  <c r="B10" i="22"/>
  <c r="A10" i="22" s="1"/>
  <c r="D10" i="22"/>
  <c r="C10" i="22" s="1"/>
  <c r="H10" i="22"/>
  <c r="G10" i="22" s="1"/>
  <c r="J10" i="22"/>
  <c r="I10" i="22" s="1"/>
  <c r="L10" i="22"/>
  <c r="K10" i="22" s="1"/>
  <c r="N10" i="22"/>
  <c r="M10" i="22" s="1"/>
  <c r="P10" i="22"/>
  <c r="O10" i="22" s="1"/>
  <c r="R10" i="22"/>
  <c r="Q10" i="22" s="1"/>
  <c r="B11" i="22"/>
  <c r="A11" i="22" s="1"/>
  <c r="D11" i="22"/>
  <c r="C11" i="22" s="1"/>
  <c r="H11" i="22"/>
  <c r="G11" i="22" s="1"/>
  <c r="J11" i="22"/>
  <c r="I11" i="22" s="1"/>
  <c r="L11" i="22"/>
  <c r="K11" i="22" s="1"/>
  <c r="N11" i="22"/>
  <c r="M11" i="22" s="1"/>
  <c r="P11" i="22"/>
  <c r="O11" i="22" s="1"/>
  <c r="R11" i="22"/>
  <c r="Q11" i="22" s="1"/>
  <c r="B12" i="22"/>
  <c r="A12" i="22" s="1"/>
  <c r="D12" i="22"/>
  <c r="C12" i="22" s="1"/>
  <c r="H12" i="22"/>
  <c r="G12" i="22" s="1"/>
  <c r="J12" i="22"/>
  <c r="I12" i="22" s="1"/>
  <c r="L12" i="22"/>
  <c r="K12" i="22" s="1"/>
  <c r="N12" i="22"/>
  <c r="M12" i="22" s="1"/>
  <c r="P12" i="22"/>
  <c r="O12" i="22" s="1"/>
  <c r="R12" i="22"/>
  <c r="Q12" i="22" s="1"/>
  <c r="B13" i="22"/>
  <c r="A13" i="22" s="1"/>
  <c r="D13" i="22"/>
  <c r="C13" i="22" s="1"/>
  <c r="H13" i="22"/>
  <c r="G13" i="22" s="1"/>
  <c r="J13" i="22"/>
  <c r="I13" i="22" s="1"/>
  <c r="L13" i="22"/>
  <c r="K13" i="22" s="1"/>
  <c r="N13" i="22"/>
  <c r="M13" i="22" s="1"/>
  <c r="P13" i="22"/>
  <c r="O13" i="22" s="1"/>
  <c r="R13" i="22"/>
  <c r="Q13" i="22" s="1"/>
  <c r="B14" i="22"/>
  <c r="A14" i="22" s="1"/>
  <c r="D14" i="22"/>
  <c r="C14" i="22" s="1"/>
  <c r="H14" i="22"/>
  <c r="G14" i="22" s="1"/>
  <c r="J14" i="22"/>
  <c r="I14" i="22" s="1"/>
  <c r="L14" i="22"/>
  <c r="K14" i="22" s="1"/>
  <c r="N14" i="22"/>
  <c r="M14" i="22" s="1"/>
  <c r="P14" i="22"/>
  <c r="O14" i="22" s="1"/>
  <c r="R14" i="22"/>
  <c r="Q14" i="22" s="1"/>
  <c r="B15" i="22"/>
  <c r="A15" i="22" s="1"/>
  <c r="D15" i="22"/>
  <c r="C15" i="22" s="1"/>
  <c r="H15" i="22"/>
  <c r="G15" i="22" s="1"/>
  <c r="J15" i="22"/>
  <c r="I15" i="22" s="1"/>
  <c r="L15" i="22"/>
  <c r="K15" i="22" s="1"/>
  <c r="N15" i="22"/>
  <c r="M15" i="22" s="1"/>
  <c r="P15" i="22"/>
  <c r="O15" i="22" s="1"/>
  <c r="R15" i="22"/>
  <c r="Q15" i="22" s="1"/>
  <c r="H16" i="22"/>
  <c r="G16" i="22" s="1"/>
  <c r="J16" i="22"/>
  <c r="I16" i="22" s="1"/>
  <c r="L16" i="22"/>
  <c r="K16" i="22" s="1"/>
  <c r="N16" i="22"/>
  <c r="M16" i="22" s="1"/>
  <c r="P16" i="22"/>
  <c r="O16" i="22" s="1"/>
  <c r="R16" i="22"/>
  <c r="Q16" i="22" s="1"/>
  <c r="B17" i="22"/>
  <c r="A17" i="22" s="1"/>
  <c r="D17" i="22"/>
  <c r="C17" i="22" s="1"/>
  <c r="H17" i="22"/>
  <c r="G17" i="22" s="1"/>
  <c r="J17" i="22"/>
  <c r="I17" i="22" s="1"/>
  <c r="L17" i="22"/>
  <c r="K17" i="22" s="1"/>
  <c r="N17" i="22"/>
  <c r="M17" i="22" s="1"/>
  <c r="P17" i="22"/>
  <c r="O17" i="22" s="1"/>
  <c r="R17" i="22"/>
  <c r="Q17" i="22" s="1"/>
  <c r="B18" i="22"/>
  <c r="A18" i="22" s="1"/>
  <c r="D18" i="22"/>
  <c r="C18" i="22" s="1"/>
  <c r="H18" i="22"/>
  <c r="G18" i="22" s="1"/>
  <c r="J18" i="22"/>
  <c r="I18" i="22" s="1"/>
  <c r="L18" i="22"/>
  <c r="K18" i="22" s="1"/>
  <c r="N18" i="22"/>
  <c r="M18" i="22" s="1"/>
  <c r="P18" i="22"/>
  <c r="O18" i="22" s="1"/>
  <c r="R18" i="22"/>
  <c r="Q18" i="22" s="1"/>
  <c r="B19" i="22"/>
  <c r="A19" i="22" s="1"/>
  <c r="D19" i="22"/>
  <c r="C19" i="22" s="1"/>
  <c r="H19" i="22"/>
  <c r="G19" i="22" s="1"/>
  <c r="J19" i="22"/>
  <c r="I19" i="22" s="1"/>
  <c r="L19" i="22"/>
  <c r="K19" i="22" s="1"/>
  <c r="N19" i="22"/>
  <c r="M19" i="22" s="1"/>
  <c r="P19" i="22"/>
  <c r="O19" i="22" s="1"/>
  <c r="R19" i="22"/>
  <c r="Q19" i="22" s="1"/>
  <c r="B20" i="22"/>
  <c r="A20" i="22" s="1"/>
  <c r="D20" i="22"/>
  <c r="C20" i="22" s="1"/>
  <c r="H20" i="22"/>
  <c r="G20" i="22" s="1"/>
  <c r="J20" i="22"/>
  <c r="I20" i="22" s="1"/>
  <c r="L20" i="22"/>
  <c r="K20" i="22" s="1"/>
  <c r="N20" i="22"/>
  <c r="M20" i="22" s="1"/>
  <c r="P20" i="22"/>
  <c r="O20" i="22" s="1"/>
  <c r="R20" i="22"/>
  <c r="Q20" i="22" s="1"/>
  <c r="B21" i="22"/>
  <c r="A21" i="22" s="1"/>
  <c r="D21" i="22"/>
  <c r="C21" i="22" s="1"/>
  <c r="H21" i="22"/>
  <c r="G21" i="22" s="1"/>
  <c r="J21" i="22"/>
  <c r="I21" i="22" s="1"/>
  <c r="L21" i="22"/>
  <c r="K21" i="22" s="1"/>
  <c r="N21" i="22"/>
  <c r="M21" i="22" s="1"/>
  <c r="P21" i="22"/>
  <c r="O21" i="22" s="1"/>
  <c r="R21" i="22"/>
  <c r="Q21" i="22" s="1"/>
  <c r="B22" i="22"/>
  <c r="A22" i="22" s="1"/>
  <c r="J22" i="22"/>
  <c r="I22" i="22" s="1"/>
  <c r="L22" i="22"/>
  <c r="K22" i="22" s="1"/>
  <c r="N22" i="22"/>
  <c r="M22" i="22" s="1"/>
  <c r="P22" i="22"/>
  <c r="O22" i="22" s="1"/>
  <c r="R22" i="22"/>
  <c r="Q22" i="22" s="1"/>
  <c r="B23" i="22"/>
  <c r="A23" i="22" s="1"/>
  <c r="J23" i="22"/>
  <c r="I23" i="22" s="1"/>
  <c r="L23" i="22"/>
  <c r="K23" i="22" s="1"/>
  <c r="N23" i="22"/>
  <c r="M23" i="22" s="1"/>
  <c r="P23" i="22"/>
  <c r="O23" i="22" s="1"/>
  <c r="R23" i="22"/>
  <c r="Q23" i="22" s="1"/>
  <c r="B24" i="22"/>
  <c r="A24" i="22" s="1"/>
  <c r="J24" i="22"/>
  <c r="I24" i="22" s="1"/>
  <c r="L24" i="22"/>
  <c r="K24" i="22" s="1"/>
  <c r="N24" i="22"/>
  <c r="M24" i="22" s="1"/>
  <c r="P24" i="22"/>
  <c r="O24" i="22" s="1"/>
  <c r="R24" i="22"/>
  <c r="Q24" i="22" s="1"/>
  <c r="B25" i="22"/>
  <c r="A25" i="22" s="1"/>
  <c r="J25" i="22"/>
  <c r="I25" i="22" s="1"/>
  <c r="L25" i="22"/>
  <c r="K25" i="22" s="1"/>
  <c r="N25" i="22"/>
  <c r="M25" i="22" s="1"/>
  <c r="P25" i="22"/>
  <c r="O25" i="22" s="1"/>
  <c r="R25" i="22"/>
  <c r="Q25" i="22" s="1"/>
  <c r="B26" i="22"/>
  <c r="A26" i="22" s="1"/>
  <c r="J26" i="22"/>
  <c r="I26" i="22" s="1"/>
  <c r="L26" i="22"/>
  <c r="K26" i="22" s="1"/>
  <c r="N26" i="22"/>
  <c r="M26" i="22" s="1"/>
  <c r="P26" i="22"/>
  <c r="O26" i="22" s="1"/>
  <c r="R26" i="22"/>
  <c r="Q26" i="22" s="1"/>
  <c r="B27" i="22"/>
  <c r="A27" i="22" s="1"/>
  <c r="J27" i="22"/>
  <c r="I27" i="22" s="1"/>
  <c r="L27" i="22"/>
  <c r="K27" i="22" s="1"/>
  <c r="N27" i="22"/>
  <c r="M27" i="22" s="1"/>
  <c r="P27" i="22"/>
  <c r="O27" i="22" s="1"/>
  <c r="R27" i="22"/>
  <c r="Q27" i="22" s="1"/>
  <c r="B28" i="22"/>
  <c r="A28" i="22" s="1"/>
  <c r="J28" i="22"/>
  <c r="I28" i="22" s="1"/>
  <c r="L28" i="22"/>
  <c r="K28" i="22" s="1"/>
  <c r="N28" i="22"/>
  <c r="M28" i="22" s="1"/>
  <c r="P28" i="22"/>
  <c r="O28" i="22" s="1"/>
  <c r="R28" i="22"/>
  <c r="Q28" i="22" s="1"/>
  <c r="B29" i="22"/>
  <c r="A29" i="22" s="1"/>
  <c r="J29" i="22"/>
  <c r="I29" i="22" s="1"/>
  <c r="L29" i="22"/>
  <c r="K29" i="22" s="1"/>
  <c r="N29" i="22"/>
  <c r="M29" i="22" s="1"/>
  <c r="P29" i="22"/>
  <c r="O29" i="22" s="1"/>
  <c r="R29" i="22"/>
  <c r="Q29" i="22" s="1"/>
  <c r="B30" i="22"/>
  <c r="A30" i="22" s="1"/>
  <c r="J30" i="22"/>
  <c r="I30" i="22" s="1"/>
  <c r="L30" i="22"/>
  <c r="K30" i="22" s="1"/>
  <c r="N30" i="22"/>
  <c r="M30" i="22" s="1"/>
  <c r="P30" i="22"/>
  <c r="O30" i="22" s="1"/>
  <c r="R30" i="22"/>
  <c r="Q30" i="22" s="1"/>
  <c r="B31" i="22"/>
  <c r="A31" i="22" s="1"/>
  <c r="J31" i="22"/>
  <c r="I31" i="22" s="1"/>
  <c r="L31" i="22"/>
  <c r="K31" i="22" s="1"/>
  <c r="N31" i="22"/>
  <c r="M31" i="22" s="1"/>
  <c r="P31" i="22"/>
  <c r="O31" i="22" s="1"/>
  <c r="R31" i="22"/>
  <c r="Q31" i="22" s="1"/>
  <c r="B32" i="22"/>
  <c r="A32" i="22" s="1"/>
  <c r="J32" i="22"/>
  <c r="I32" i="22" s="1"/>
  <c r="L32" i="22"/>
  <c r="K32" i="22" s="1"/>
  <c r="N32" i="22"/>
  <c r="M32" i="22" s="1"/>
  <c r="P32" i="22"/>
  <c r="O32" i="22" s="1"/>
  <c r="R32" i="22"/>
  <c r="Q32" i="22" s="1"/>
  <c r="B33" i="22"/>
  <c r="A33" i="22" s="1"/>
  <c r="J33" i="22"/>
  <c r="I33" i="22" s="1"/>
  <c r="L33" i="22"/>
  <c r="K33" i="22" s="1"/>
  <c r="N33" i="22"/>
  <c r="M33" i="22" s="1"/>
  <c r="P33" i="22"/>
  <c r="O33" i="22" s="1"/>
  <c r="R33" i="22"/>
  <c r="Q33" i="22" s="1"/>
  <c r="B34" i="22"/>
  <c r="A34" i="22" s="1"/>
  <c r="J34" i="22"/>
  <c r="I34" i="22" s="1"/>
  <c r="L34" i="22"/>
  <c r="K34" i="22" s="1"/>
  <c r="N34" i="22"/>
  <c r="M34" i="22" s="1"/>
  <c r="P34" i="22"/>
  <c r="O34" i="22" s="1"/>
  <c r="R34" i="22"/>
  <c r="Q34" i="22" s="1"/>
  <c r="B35" i="22"/>
  <c r="A35" i="22" s="1"/>
  <c r="J35" i="22"/>
  <c r="I35" i="22" s="1"/>
  <c r="L35" i="22"/>
  <c r="K35" i="22" s="1"/>
  <c r="N35" i="22"/>
  <c r="M35" i="22" s="1"/>
  <c r="P35" i="22"/>
  <c r="O35" i="22" s="1"/>
  <c r="R35" i="22"/>
  <c r="Q35" i="22" s="1"/>
  <c r="B36" i="22"/>
  <c r="A36" i="22" s="1"/>
  <c r="J36" i="22"/>
  <c r="I36" i="22" s="1"/>
  <c r="L36" i="22"/>
  <c r="K36" i="22" s="1"/>
  <c r="N36" i="22"/>
  <c r="M36" i="22" s="1"/>
  <c r="P36" i="22"/>
  <c r="O36" i="22" s="1"/>
  <c r="R36" i="22"/>
  <c r="Q36" i="22" s="1"/>
  <c r="B37" i="22"/>
  <c r="A37" i="22" s="1"/>
  <c r="J37" i="22"/>
  <c r="I37" i="22" s="1"/>
  <c r="L37" i="22"/>
  <c r="K37" i="22" s="1"/>
  <c r="N37" i="22"/>
  <c r="M37" i="22" s="1"/>
  <c r="P37" i="22"/>
  <c r="O37" i="22" s="1"/>
  <c r="R37" i="22"/>
  <c r="Q37" i="22" s="1"/>
  <c r="B38" i="22"/>
  <c r="A38" i="22" s="1"/>
  <c r="J38" i="22"/>
  <c r="I38" i="22" s="1"/>
  <c r="L38" i="22"/>
  <c r="K38" i="22" s="1"/>
  <c r="N38" i="22"/>
  <c r="M38" i="22" s="1"/>
  <c r="P38" i="22"/>
  <c r="O38" i="22" s="1"/>
  <c r="R38" i="22"/>
  <c r="Q38" i="22" s="1"/>
  <c r="B39" i="22"/>
  <c r="A39" i="22" s="1"/>
  <c r="J39" i="22"/>
  <c r="I39" i="22" s="1"/>
  <c r="L39" i="22"/>
  <c r="K39" i="22" s="1"/>
  <c r="N39" i="22"/>
  <c r="M39" i="22" s="1"/>
  <c r="P39" i="22"/>
  <c r="O39" i="22" s="1"/>
  <c r="R39" i="22"/>
  <c r="Q39" i="22" s="1"/>
  <c r="B40" i="22"/>
  <c r="A40" i="22" s="1"/>
  <c r="J40" i="22"/>
  <c r="I40" i="22" s="1"/>
  <c r="L40" i="22"/>
  <c r="K40" i="22" s="1"/>
  <c r="N40" i="22"/>
  <c r="M40" i="22" s="1"/>
  <c r="P40" i="22"/>
  <c r="O40" i="22" s="1"/>
  <c r="R40" i="22"/>
  <c r="Q40" i="22" s="1"/>
  <c r="B41" i="22"/>
  <c r="A41" i="22" s="1"/>
  <c r="J41" i="22"/>
  <c r="I41" i="22" s="1"/>
  <c r="L41" i="22"/>
  <c r="K41" i="22" s="1"/>
  <c r="N41" i="22"/>
  <c r="M41" i="22" s="1"/>
  <c r="P41" i="22"/>
  <c r="O41" i="22" s="1"/>
  <c r="R41" i="22"/>
  <c r="Q41" i="22" s="1"/>
  <c r="B42" i="22"/>
  <c r="A42" i="22" s="1"/>
  <c r="J42" i="22"/>
  <c r="I42" i="22" s="1"/>
  <c r="L42" i="22"/>
  <c r="K42" i="22" s="1"/>
  <c r="N42" i="22"/>
  <c r="M42" i="22" s="1"/>
  <c r="P42" i="22"/>
  <c r="O42" i="22" s="1"/>
  <c r="R42" i="22"/>
  <c r="Q42" i="22" s="1"/>
  <c r="B43" i="22"/>
  <c r="A43" i="22" s="1"/>
  <c r="J43" i="22"/>
  <c r="I43" i="22" s="1"/>
  <c r="L43" i="22"/>
  <c r="K43" i="22" s="1"/>
  <c r="N43" i="22"/>
  <c r="M43" i="22" s="1"/>
  <c r="P43" i="22"/>
  <c r="O43" i="22" s="1"/>
  <c r="R43" i="22"/>
  <c r="Q43" i="22" s="1"/>
  <c r="B44" i="22"/>
  <c r="A44" i="22" s="1"/>
  <c r="J44" i="22"/>
  <c r="I44" i="22" s="1"/>
  <c r="L44" i="22"/>
  <c r="K44" i="22" s="1"/>
  <c r="N44" i="22"/>
  <c r="M44" i="22" s="1"/>
  <c r="P44" i="22"/>
  <c r="O44" i="22" s="1"/>
  <c r="R44" i="22"/>
  <c r="Q44" i="22" s="1"/>
  <c r="B45" i="22"/>
  <c r="A45" i="22" s="1"/>
  <c r="J45" i="22"/>
  <c r="I45" i="22" s="1"/>
  <c r="L45" i="22"/>
  <c r="K45" i="22" s="1"/>
  <c r="N45" i="22"/>
  <c r="M45" i="22" s="1"/>
  <c r="P45" i="22"/>
  <c r="O45" i="22" s="1"/>
  <c r="R45" i="22"/>
  <c r="Q45" i="22" s="1"/>
  <c r="B46" i="22"/>
  <c r="A46" i="22" s="1"/>
  <c r="J46" i="22"/>
  <c r="I46" i="22" s="1"/>
  <c r="L46" i="22"/>
  <c r="K46" i="22" s="1"/>
  <c r="N46" i="22"/>
  <c r="M46" i="22" s="1"/>
  <c r="P46" i="22"/>
  <c r="O46" i="22" s="1"/>
  <c r="R46" i="22"/>
  <c r="Q46" i="22" s="1"/>
  <c r="B47" i="22"/>
  <c r="A47" i="22" s="1"/>
  <c r="J47" i="22"/>
  <c r="I47" i="22" s="1"/>
  <c r="L47" i="22"/>
  <c r="K47" i="22" s="1"/>
  <c r="N47" i="22"/>
  <c r="M47" i="22" s="1"/>
  <c r="P47" i="22"/>
  <c r="O47" i="22" s="1"/>
  <c r="R47" i="22"/>
  <c r="Q47" i="22" s="1"/>
  <c r="C16" i="21"/>
  <c r="D16" i="22" s="1"/>
  <c r="C16" i="22" s="1"/>
  <c r="A16" i="21"/>
  <c r="B16" i="22" s="1"/>
  <c r="A16" i="22" s="1"/>
  <c r="S237" i="26"/>
  <c r="T237" i="26" s="1"/>
  <c r="Q237" i="26"/>
  <c r="R237" i="26" s="1"/>
  <c r="O237" i="26"/>
  <c r="P237" i="26" s="1"/>
  <c r="M237" i="26"/>
  <c r="N237" i="26" s="1"/>
  <c r="K237" i="26"/>
  <c r="L237" i="26" s="1"/>
  <c r="I237" i="26"/>
  <c r="J237" i="26" s="1"/>
  <c r="G237" i="26"/>
  <c r="H237" i="26" s="1"/>
  <c r="E237" i="26"/>
  <c r="F237" i="26" s="1"/>
  <c r="C237" i="26"/>
  <c r="S236" i="26"/>
  <c r="T236" i="26" s="1"/>
  <c r="Q236" i="26"/>
  <c r="R236" i="26" s="1"/>
  <c r="O236" i="26"/>
  <c r="P236" i="26" s="1"/>
  <c r="M236" i="26"/>
  <c r="N236" i="26" s="1"/>
  <c r="K236" i="26"/>
  <c r="L236" i="26" s="1"/>
  <c r="I236" i="26"/>
  <c r="J236" i="26" s="1"/>
  <c r="G236" i="26"/>
  <c r="H236" i="26" s="1"/>
  <c r="E236" i="26"/>
  <c r="F236" i="26" s="1"/>
  <c r="C236" i="26"/>
  <c r="S235" i="26"/>
  <c r="T235" i="26" s="1"/>
  <c r="Q235" i="26"/>
  <c r="R235" i="26" s="1"/>
  <c r="O235" i="26"/>
  <c r="P235" i="26" s="1"/>
  <c r="M235" i="26"/>
  <c r="N235" i="26" s="1"/>
  <c r="K235" i="26"/>
  <c r="L235" i="26" s="1"/>
  <c r="I235" i="26"/>
  <c r="J235" i="26" s="1"/>
  <c r="G235" i="26"/>
  <c r="H235" i="26" s="1"/>
  <c r="E235" i="26"/>
  <c r="F235" i="26" s="1"/>
  <c r="C235" i="26"/>
  <c r="S234" i="26"/>
  <c r="T234" i="26" s="1"/>
  <c r="Q234" i="26"/>
  <c r="R234" i="26" s="1"/>
  <c r="O234" i="26"/>
  <c r="P234" i="26" s="1"/>
  <c r="M234" i="26"/>
  <c r="N234" i="26" s="1"/>
  <c r="K234" i="26"/>
  <c r="L234" i="26" s="1"/>
  <c r="I234" i="26"/>
  <c r="J234" i="26" s="1"/>
  <c r="G234" i="26"/>
  <c r="H234" i="26" s="1"/>
  <c r="E234" i="26"/>
  <c r="F234" i="26" s="1"/>
  <c r="C234" i="26"/>
  <c r="S233" i="26"/>
  <c r="T233" i="26" s="1"/>
  <c r="Q233" i="26"/>
  <c r="R233" i="26" s="1"/>
  <c r="O233" i="26"/>
  <c r="P233" i="26" s="1"/>
  <c r="M233" i="26"/>
  <c r="N233" i="26" s="1"/>
  <c r="K233" i="26"/>
  <c r="L233" i="26" s="1"/>
  <c r="I233" i="26"/>
  <c r="J233" i="26" s="1"/>
  <c r="G233" i="26"/>
  <c r="H233" i="26" s="1"/>
  <c r="E233" i="26"/>
  <c r="F233" i="26" s="1"/>
  <c r="C233" i="26"/>
  <c r="S232" i="26"/>
  <c r="T232" i="26" s="1"/>
  <c r="Q232" i="26"/>
  <c r="R232" i="26" s="1"/>
  <c r="O232" i="26"/>
  <c r="P232" i="26" s="1"/>
  <c r="M232" i="26"/>
  <c r="N232" i="26" s="1"/>
  <c r="K232" i="26"/>
  <c r="L232" i="26" s="1"/>
  <c r="I232" i="26"/>
  <c r="J232" i="26" s="1"/>
  <c r="G232" i="26"/>
  <c r="H232" i="26" s="1"/>
  <c r="E232" i="26"/>
  <c r="F232" i="26" s="1"/>
  <c r="C232" i="26"/>
  <c r="S231" i="26"/>
  <c r="T231" i="26" s="1"/>
  <c r="Q231" i="26"/>
  <c r="R231" i="26" s="1"/>
  <c r="O231" i="26"/>
  <c r="P231" i="26" s="1"/>
  <c r="M231" i="26"/>
  <c r="N231" i="26" s="1"/>
  <c r="K231" i="26"/>
  <c r="L231" i="26" s="1"/>
  <c r="I231" i="26"/>
  <c r="J231" i="26" s="1"/>
  <c r="G231" i="26"/>
  <c r="H231" i="26" s="1"/>
  <c r="E231" i="26"/>
  <c r="F231" i="26" s="1"/>
  <c r="C231" i="26"/>
  <c r="S230" i="26"/>
  <c r="T230" i="26" s="1"/>
  <c r="Q230" i="26"/>
  <c r="R230" i="26" s="1"/>
  <c r="O230" i="26"/>
  <c r="P230" i="26" s="1"/>
  <c r="M230" i="26"/>
  <c r="N230" i="26" s="1"/>
  <c r="K230" i="26"/>
  <c r="L230" i="26" s="1"/>
  <c r="I230" i="26"/>
  <c r="J230" i="26" s="1"/>
  <c r="G230" i="26"/>
  <c r="H230" i="26" s="1"/>
  <c r="E230" i="26"/>
  <c r="F230" i="26" s="1"/>
  <c r="C230" i="26"/>
  <c r="S229" i="26"/>
  <c r="T229" i="26" s="1"/>
  <c r="Q229" i="26"/>
  <c r="R229" i="26" s="1"/>
  <c r="O229" i="26"/>
  <c r="P229" i="26" s="1"/>
  <c r="M229" i="26"/>
  <c r="N229" i="26" s="1"/>
  <c r="K229" i="26"/>
  <c r="L229" i="26" s="1"/>
  <c r="I229" i="26"/>
  <c r="J229" i="26" s="1"/>
  <c r="G229" i="26"/>
  <c r="H229" i="26" s="1"/>
  <c r="E229" i="26"/>
  <c r="F229" i="26" s="1"/>
  <c r="C229" i="26"/>
  <c r="S228" i="26"/>
  <c r="T228" i="26" s="1"/>
  <c r="Q228" i="26"/>
  <c r="R228" i="26" s="1"/>
  <c r="O228" i="26"/>
  <c r="P228" i="26" s="1"/>
  <c r="M228" i="26"/>
  <c r="N228" i="26" s="1"/>
  <c r="K228" i="26"/>
  <c r="L228" i="26" s="1"/>
  <c r="I228" i="26"/>
  <c r="J228" i="26" s="1"/>
  <c r="G228" i="26"/>
  <c r="H228" i="26" s="1"/>
  <c r="E228" i="26"/>
  <c r="F228" i="26" s="1"/>
  <c r="C228" i="26"/>
  <c r="S227" i="26"/>
  <c r="T227" i="26" s="1"/>
  <c r="Q227" i="26"/>
  <c r="R227" i="26" s="1"/>
  <c r="O227" i="26"/>
  <c r="P227" i="26" s="1"/>
  <c r="M227" i="26"/>
  <c r="N227" i="26" s="1"/>
  <c r="K227" i="26"/>
  <c r="L227" i="26" s="1"/>
  <c r="I227" i="26"/>
  <c r="J227" i="26" s="1"/>
  <c r="G227" i="26"/>
  <c r="H227" i="26" s="1"/>
  <c r="E227" i="26"/>
  <c r="F227" i="26" s="1"/>
  <c r="C227" i="26"/>
  <c r="S226" i="26"/>
  <c r="T226" i="26" s="1"/>
  <c r="Q226" i="26"/>
  <c r="R226" i="26" s="1"/>
  <c r="O226" i="26"/>
  <c r="P226" i="26" s="1"/>
  <c r="M226" i="26"/>
  <c r="N226" i="26" s="1"/>
  <c r="K226" i="26"/>
  <c r="L226" i="26" s="1"/>
  <c r="I226" i="26"/>
  <c r="J226" i="26" s="1"/>
  <c r="G226" i="26"/>
  <c r="H226" i="26" s="1"/>
  <c r="E226" i="26"/>
  <c r="F226" i="26" s="1"/>
  <c r="C226" i="26"/>
  <c r="S225" i="26"/>
  <c r="T225" i="26" s="1"/>
  <c r="Q225" i="26"/>
  <c r="R225" i="26" s="1"/>
  <c r="O225" i="26"/>
  <c r="P225" i="26" s="1"/>
  <c r="M225" i="26"/>
  <c r="N225" i="26" s="1"/>
  <c r="K225" i="26"/>
  <c r="L225" i="26" s="1"/>
  <c r="I225" i="26"/>
  <c r="J225" i="26" s="1"/>
  <c r="G225" i="26"/>
  <c r="H225" i="26" s="1"/>
  <c r="E225" i="26"/>
  <c r="F225" i="26" s="1"/>
  <c r="C225" i="26"/>
  <c r="S224" i="26"/>
  <c r="T224" i="26" s="1"/>
  <c r="Q224" i="26"/>
  <c r="R224" i="26" s="1"/>
  <c r="O224" i="26"/>
  <c r="P224" i="26" s="1"/>
  <c r="M224" i="26"/>
  <c r="N224" i="26" s="1"/>
  <c r="K224" i="26"/>
  <c r="L224" i="26" s="1"/>
  <c r="I224" i="26"/>
  <c r="J224" i="26" s="1"/>
  <c r="G224" i="26"/>
  <c r="H224" i="26" s="1"/>
  <c r="E224" i="26"/>
  <c r="F224" i="26" s="1"/>
  <c r="C224" i="26"/>
  <c r="S223" i="26"/>
  <c r="T223" i="26" s="1"/>
  <c r="Q223" i="26"/>
  <c r="R223" i="26" s="1"/>
  <c r="O223" i="26"/>
  <c r="P223" i="26" s="1"/>
  <c r="M223" i="26"/>
  <c r="N223" i="26" s="1"/>
  <c r="K223" i="26"/>
  <c r="L223" i="26" s="1"/>
  <c r="I223" i="26"/>
  <c r="J223" i="26" s="1"/>
  <c r="G223" i="26"/>
  <c r="H223" i="26" s="1"/>
  <c r="E223" i="26"/>
  <c r="F223" i="26" s="1"/>
  <c r="C223" i="26"/>
  <c r="S222" i="26"/>
  <c r="T222" i="26" s="1"/>
  <c r="Q222" i="26"/>
  <c r="R222" i="26" s="1"/>
  <c r="O222" i="26"/>
  <c r="P222" i="26" s="1"/>
  <c r="M222" i="26"/>
  <c r="N222" i="26" s="1"/>
  <c r="K222" i="26"/>
  <c r="L222" i="26" s="1"/>
  <c r="I222" i="26"/>
  <c r="J222" i="26" s="1"/>
  <c r="G222" i="26"/>
  <c r="H222" i="26" s="1"/>
  <c r="E222" i="26"/>
  <c r="F222" i="26" s="1"/>
  <c r="C222" i="26"/>
  <c r="S221" i="26"/>
  <c r="T221" i="26" s="1"/>
  <c r="Q221" i="26"/>
  <c r="R221" i="26" s="1"/>
  <c r="O221" i="26"/>
  <c r="P221" i="26" s="1"/>
  <c r="M221" i="26"/>
  <c r="N221" i="26" s="1"/>
  <c r="K221" i="26"/>
  <c r="L221" i="26" s="1"/>
  <c r="I221" i="26"/>
  <c r="J221" i="26" s="1"/>
  <c r="G221" i="26"/>
  <c r="H221" i="26" s="1"/>
  <c r="E221" i="26"/>
  <c r="F221" i="26" s="1"/>
  <c r="C221" i="26"/>
  <c r="S220" i="26"/>
  <c r="T220" i="26" s="1"/>
  <c r="Q220" i="26"/>
  <c r="R220" i="26" s="1"/>
  <c r="O220" i="26"/>
  <c r="P220" i="26" s="1"/>
  <c r="M220" i="26"/>
  <c r="N220" i="26" s="1"/>
  <c r="K220" i="26"/>
  <c r="L220" i="26" s="1"/>
  <c r="I220" i="26"/>
  <c r="J220" i="26" s="1"/>
  <c r="G220" i="26"/>
  <c r="H220" i="26" s="1"/>
  <c r="E220" i="26"/>
  <c r="F220" i="26" s="1"/>
  <c r="C220" i="26"/>
  <c r="S219" i="26"/>
  <c r="T219" i="26" s="1"/>
  <c r="Q219" i="26"/>
  <c r="R219" i="26" s="1"/>
  <c r="O219" i="26"/>
  <c r="P219" i="26" s="1"/>
  <c r="M219" i="26"/>
  <c r="N219" i="26" s="1"/>
  <c r="K219" i="26"/>
  <c r="L219" i="26" s="1"/>
  <c r="I219" i="26"/>
  <c r="J219" i="26" s="1"/>
  <c r="G219" i="26"/>
  <c r="H219" i="26" s="1"/>
  <c r="E219" i="26"/>
  <c r="F219" i="26" s="1"/>
  <c r="C219" i="26"/>
  <c r="S218" i="26"/>
  <c r="T218" i="26" s="1"/>
  <c r="Q218" i="26"/>
  <c r="R218" i="26" s="1"/>
  <c r="O218" i="26"/>
  <c r="P218" i="26" s="1"/>
  <c r="M218" i="26"/>
  <c r="N218" i="26" s="1"/>
  <c r="K218" i="26"/>
  <c r="L218" i="26" s="1"/>
  <c r="I218" i="26"/>
  <c r="J218" i="26" s="1"/>
  <c r="G218" i="26"/>
  <c r="H218" i="26" s="1"/>
  <c r="E218" i="26"/>
  <c r="F218" i="26" s="1"/>
  <c r="C218" i="26"/>
  <c r="S217" i="26"/>
  <c r="T217" i="26" s="1"/>
  <c r="Q217" i="26"/>
  <c r="R217" i="26" s="1"/>
  <c r="O217" i="26"/>
  <c r="P217" i="26" s="1"/>
  <c r="M217" i="26"/>
  <c r="N217" i="26" s="1"/>
  <c r="K217" i="26"/>
  <c r="L217" i="26" s="1"/>
  <c r="I217" i="26"/>
  <c r="J217" i="26" s="1"/>
  <c r="G217" i="26"/>
  <c r="H217" i="26" s="1"/>
  <c r="E217" i="26"/>
  <c r="F217" i="26" s="1"/>
  <c r="C217" i="26"/>
  <c r="S216" i="26"/>
  <c r="T216" i="26" s="1"/>
  <c r="Q216" i="26"/>
  <c r="R216" i="26" s="1"/>
  <c r="O216" i="26"/>
  <c r="P216" i="26" s="1"/>
  <c r="M216" i="26"/>
  <c r="N216" i="26" s="1"/>
  <c r="K216" i="26"/>
  <c r="L216" i="26" s="1"/>
  <c r="I216" i="26"/>
  <c r="J216" i="26" s="1"/>
  <c r="G216" i="26"/>
  <c r="H216" i="26" s="1"/>
  <c r="E216" i="26"/>
  <c r="F216" i="26" s="1"/>
  <c r="C216" i="26"/>
  <c r="S215" i="26"/>
  <c r="T215" i="26" s="1"/>
  <c r="Q215" i="26"/>
  <c r="R215" i="26" s="1"/>
  <c r="O215" i="26"/>
  <c r="P215" i="26" s="1"/>
  <c r="M215" i="26"/>
  <c r="N215" i="26" s="1"/>
  <c r="K215" i="26"/>
  <c r="L215" i="26" s="1"/>
  <c r="I215" i="26"/>
  <c r="J215" i="26" s="1"/>
  <c r="G215" i="26"/>
  <c r="H215" i="26" s="1"/>
  <c r="E215" i="26"/>
  <c r="F215" i="26" s="1"/>
  <c r="C215" i="26"/>
  <c r="S214" i="26"/>
  <c r="T214" i="26" s="1"/>
  <c r="Q214" i="26"/>
  <c r="R214" i="26" s="1"/>
  <c r="O214" i="26"/>
  <c r="P214" i="26" s="1"/>
  <c r="M214" i="26"/>
  <c r="N214" i="26" s="1"/>
  <c r="K214" i="26"/>
  <c r="L214" i="26" s="1"/>
  <c r="I214" i="26"/>
  <c r="J214" i="26" s="1"/>
  <c r="G214" i="26"/>
  <c r="H214" i="26" s="1"/>
  <c r="E214" i="26"/>
  <c r="F214" i="26" s="1"/>
  <c r="C214" i="26"/>
  <c r="S213" i="26"/>
  <c r="T213" i="26" s="1"/>
  <c r="Q213" i="26"/>
  <c r="R213" i="26" s="1"/>
  <c r="O213" i="26"/>
  <c r="P213" i="26" s="1"/>
  <c r="M213" i="26"/>
  <c r="N213" i="26" s="1"/>
  <c r="K213" i="26"/>
  <c r="L213" i="26" s="1"/>
  <c r="I213" i="26"/>
  <c r="J213" i="26" s="1"/>
  <c r="G213" i="26"/>
  <c r="H213" i="26" s="1"/>
  <c r="E213" i="26"/>
  <c r="F213" i="26" s="1"/>
  <c r="C213" i="26"/>
  <c r="S212" i="26"/>
  <c r="T212" i="26" s="1"/>
  <c r="Q212" i="26"/>
  <c r="R212" i="26" s="1"/>
  <c r="O212" i="26"/>
  <c r="P212" i="26" s="1"/>
  <c r="M212" i="26"/>
  <c r="N212" i="26" s="1"/>
  <c r="K212" i="26"/>
  <c r="L212" i="26" s="1"/>
  <c r="I212" i="26"/>
  <c r="J212" i="26" s="1"/>
  <c r="G212" i="26"/>
  <c r="H212" i="26" s="1"/>
  <c r="E212" i="26"/>
  <c r="F212" i="26" s="1"/>
  <c r="C212" i="26"/>
  <c r="S211" i="26"/>
  <c r="T211" i="26" s="1"/>
  <c r="Q211" i="26"/>
  <c r="R211" i="26" s="1"/>
  <c r="O211" i="26"/>
  <c r="P211" i="26" s="1"/>
  <c r="M211" i="26"/>
  <c r="N211" i="26" s="1"/>
  <c r="K211" i="26"/>
  <c r="L211" i="26" s="1"/>
  <c r="I211" i="26"/>
  <c r="J211" i="26" s="1"/>
  <c r="G211" i="26"/>
  <c r="H211" i="26" s="1"/>
  <c r="E211" i="26"/>
  <c r="F211" i="26" s="1"/>
  <c r="C211" i="26"/>
  <c r="S210" i="26"/>
  <c r="T210" i="26" s="1"/>
  <c r="Q210" i="26"/>
  <c r="R210" i="26" s="1"/>
  <c r="O210" i="26"/>
  <c r="P210" i="26" s="1"/>
  <c r="M210" i="26"/>
  <c r="N210" i="26" s="1"/>
  <c r="K210" i="26"/>
  <c r="L210" i="26" s="1"/>
  <c r="I210" i="26"/>
  <c r="J210" i="26" s="1"/>
  <c r="G210" i="26"/>
  <c r="H210" i="26" s="1"/>
  <c r="E210" i="26"/>
  <c r="F210" i="26" s="1"/>
  <c r="C210" i="26"/>
  <c r="S209" i="26"/>
  <c r="T209" i="26" s="1"/>
  <c r="Q209" i="26"/>
  <c r="R209" i="26" s="1"/>
  <c r="O209" i="26"/>
  <c r="P209" i="26" s="1"/>
  <c r="M209" i="26"/>
  <c r="N209" i="26" s="1"/>
  <c r="L209" i="26"/>
  <c r="K209" i="26"/>
  <c r="J209" i="26"/>
  <c r="I209" i="26"/>
  <c r="H209" i="26"/>
  <c r="G209" i="26"/>
  <c r="F209" i="26"/>
  <c r="E209" i="26"/>
  <c r="C209" i="26"/>
  <c r="S208" i="26"/>
  <c r="T208" i="26" s="1"/>
  <c r="Q208" i="26"/>
  <c r="R208" i="26" s="1"/>
  <c r="O208" i="26"/>
  <c r="P208" i="26" s="1"/>
  <c r="M208" i="26"/>
  <c r="N208" i="26" s="1"/>
  <c r="K208" i="26"/>
  <c r="L208" i="26" s="1"/>
  <c r="I208" i="26"/>
  <c r="J208" i="26" s="1"/>
  <c r="G208" i="26"/>
  <c r="H208" i="26" s="1"/>
  <c r="E208" i="26"/>
  <c r="F208" i="26" s="1"/>
  <c r="C208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C207" i="26"/>
  <c r="S206" i="26"/>
  <c r="T206" i="26" s="1"/>
  <c r="Q206" i="26"/>
  <c r="R206" i="26" s="1"/>
  <c r="O206" i="26"/>
  <c r="P206" i="26" s="1"/>
  <c r="M206" i="26"/>
  <c r="N206" i="26" s="1"/>
  <c r="K206" i="26"/>
  <c r="L206" i="26" s="1"/>
  <c r="I206" i="26"/>
  <c r="J206" i="26" s="1"/>
  <c r="G206" i="26"/>
  <c r="H206" i="26" s="1"/>
  <c r="E206" i="26"/>
  <c r="F206" i="26" s="1"/>
  <c r="C206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C205" i="26"/>
  <c r="S204" i="26"/>
  <c r="T204" i="26" s="1"/>
  <c r="Q204" i="26"/>
  <c r="R204" i="26" s="1"/>
  <c r="O204" i="26"/>
  <c r="P204" i="26" s="1"/>
  <c r="M204" i="26"/>
  <c r="N204" i="26" s="1"/>
  <c r="K204" i="26"/>
  <c r="L204" i="26" s="1"/>
  <c r="I204" i="26"/>
  <c r="J204" i="26" s="1"/>
  <c r="G204" i="26"/>
  <c r="H204" i="26" s="1"/>
  <c r="E204" i="26"/>
  <c r="F204" i="26" s="1"/>
  <c r="C204" i="26"/>
  <c r="T203" i="26"/>
  <c r="S203" i="26"/>
  <c r="R203" i="26"/>
  <c r="Q203" i="26"/>
  <c r="P203" i="26"/>
  <c r="O203" i="26"/>
  <c r="N203" i="26"/>
  <c r="M203" i="26"/>
  <c r="L203" i="26"/>
  <c r="K203" i="26"/>
  <c r="J203" i="26"/>
  <c r="I203" i="26"/>
  <c r="H203" i="26"/>
  <c r="G203" i="26"/>
  <c r="F203" i="26"/>
  <c r="E203" i="26"/>
  <c r="C203" i="26"/>
  <c r="S202" i="26"/>
  <c r="T202" i="26" s="1"/>
  <c r="Q202" i="26"/>
  <c r="R202" i="26" s="1"/>
  <c r="O202" i="26"/>
  <c r="P202" i="26" s="1"/>
  <c r="M202" i="26"/>
  <c r="N202" i="26" s="1"/>
  <c r="K202" i="26"/>
  <c r="L202" i="26" s="1"/>
  <c r="I202" i="26"/>
  <c r="J202" i="26" s="1"/>
  <c r="G202" i="26"/>
  <c r="H202" i="26" s="1"/>
  <c r="E202" i="26"/>
  <c r="F202" i="26" s="1"/>
  <c r="C202" i="26"/>
  <c r="T201" i="26"/>
  <c r="S201" i="26"/>
  <c r="R201" i="26"/>
  <c r="Q201" i="26"/>
  <c r="P201" i="26"/>
  <c r="O201" i="26"/>
  <c r="N201" i="26"/>
  <c r="M201" i="26"/>
  <c r="L201" i="26"/>
  <c r="K201" i="26"/>
  <c r="J201" i="26"/>
  <c r="I201" i="26"/>
  <c r="H201" i="26"/>
  <c r="G201" i="26"/>
  <c r="F201" i="26"/>
  <c r="E201" i="26"/>
  <c r="C201" i="26"/>
  <c r="S200" i="26"/>
  <c r="T200" i="26" s="1"/>
  <c r="Q200" i="26"/>
  <c r="R200" i="26" s="1"/>
  <c r="O200" i="26"/>
  <c r="P200" i="26" s="1"/>
  <c r="M200" i="26"/>
  <c r="N200" i="26" s="1"/>
  <c r="K200" i="26"/>
  <c r="L200" i="26" s="1"/>
  <c r="I200" i="26"/>
  <c r="J200" i="26" s="1"/>
  <c r="G200" i="26"/>
  <c r="H200" i="26" s="1"/>
  <c r="E200" i="26"/>
  <c r="F200" i="26" s="1"/>
  <c r="C200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E199" i="26"/>
  <c r="F199" i="26" s="1"/>
  <c r="C199" i="26"/>
  <c r="T198" i="26"/>
  <c r="S198" i="26"/>
  <c r="Q198" i="26"/>
  <c r="R198" i="26" s="1"/>
  <c r="O198" i="26"/>
  <c r="P198" i="26" s="1"/>
  <c r="M198" i="26"/>
  <c r="N198" i="26" s="1"/>
  <c r="L198" i="26"/>
  <c r="K198" i="26"/>
  <c r="I198" i="26"/>
  <c r="J198" i="26" s="1"/>
  <c r="H198" i="26"/>
  <c r="G198" i="26"/>
  <c r="E198" i="26"/>
  <c r="F198" i="26" s="1"/>
  <c r="C198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G197" i="26"/>
  <c r="H197" i="26" s="1"/>
  <c r="F197" i="26"/>
  <c r="E197" i="26"/>
  <c r="C197" i="26"/>
  <c r="S196" i="26"/>
  <c r="T196" i="26" s="1"/>
  <c r="R196" i="26"/>
  <c r="Q196" i="26"/>
  <c r="O196" i="26"/>
  <c r="P196" i="26" s="1"/>
  <c r="N196" i="26"/>
  <c r="M196" i="26"/>
  <c r="K196" i="26"/>
  <c r="L196" i="26" s="1"/>
  <c r="J196" i="26"/>
  <c r="I196" i="26"/>
  <c r="G196" i="26"/>
  <c r="H196" i="26" s="1"/>
  <c r="F196" i="26"/>
  <c r="E196" i="26"/>
  <c r="C196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C195" i="26"/>
  <c r="T194" i="26"/>
  <c r="S194" i="26"/>
  <c r="Q194" i="26"/>
  <c r="R194" i="26" s="1"/>
  <c r="P194" i="26"/>
  <c r="O194" i="26"/>
  <c r="M194" i="26"/>
  <c r="N194" i="26" s="1"/>
  <c r="L194" i="26"/>
  <c r="K194" i="26"/>
  <c r="I194" i="26"/>
  <c r="J194" i="26" s="1"/>
  <c r="H194" i="26"/>
  <c r="G194" i="26"/>
  <c r="E194" i="26"/>
  <c r="F194" i="26" s="1"/>
  <c r="C194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C193" i="26"/>
  <c r="S192" i="26"/>
  <c r="T192" i="26" s="1"/>
  <c r="R192" i="26"/>
  <c r="Q192" i="26"/>
  <c r="O192" i="26"/>
  <c r="P192" i="26" s="1"/>
  <c r="N192" i="26"/>
  <c r="M192" i="26"/>
  <c r="K192" i="26"/>
  <c r="L192" i="26" s="1"/>
  <c r="J192" i="26"/>
  <c r="I192" i="26"/>
  <c r="G192" i="26"/>
  <c r="H192" i="26" s="1"/>
  <c r="F192" i="26"/>
  <c r="E192" i="26"/>
  <c r="C192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C191" i="26"/>
  <c r="T190" i="26"/>
  <c r="S190" i="26"/>
  <c r="Q190" i="26"/>
  <c r="R190" i="26" s="1"/>
  <c r="P190" i="26"/>
  <c r="O190" i="26"/>
  <c r="M190" i="26"/>
  <c r="N190" i="26" s="1"/>
  <c r="L190" i="26"/>
  <c r="K190" i="26"/>
  <c r="I190" i="26"/>
  <c r="J190" i="26" s="1"/>
  <c r="H190" i="26"/>
  <c r="G190" i="26"/>
  <c r="E190" i="26"/>
  <c r="F190" i="26" s="1"/>
  <c r="C190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C189" i="26"/>
  <c r="S188" i="26"/>
  <c r="T188" i="26" s="1"/>
  <c r="R188" i="26"/>
  <c r="Q188" i="26"/>
  <c r="O188" i="26"/>
  <c r="P188" i="26" s="1"/>
  <c r="N188" i="26"/>
  <c r="M188" i="26"/>
  <c r="K188" i="26"/>
  <c r="L188" i="26" s="1"/>
  <c r="J188" i="26"/>
  <c r="I188" i="26"/>
  <c r="G188" i="26"/>
  <c r="H188" i="26" s="1"/>
  <c r="F188" i="26"/>
  <c r="E188" i="26"/>
  <c r="C188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C187" i="26"/>
  <c r="T186" i="26"/>
  <c r="S186" i="26"/>
  <c r="Q186" i="26"/>
  <c r="R186" i="26" s="1"/>
  <c r="P186" i="26"/>
  <c r="O186" i="26"/>
  <c r="M186" i="26"/>
  <c r="N186" i="26" s="1"/>
  <c r="L186" i="26"/>
  <c r="K186" i="26"/>
  <c r="I186" i="26"/>
  <c r="J186" i="26" s="1"/>
  <c r="H186" i="26"/>
  <c r="G186" i="26"/>
  <c r="E186" i="26"/>
  <c r="F186" i="26" s="1"/>
  <c r="C186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C185" i="26"/>
  <c r="S184" i="26"/>
  <c r="T184" i="26" s="1"/>
  <c r="R184" i="26"/>
  <c r="Q184" i="26"/>
  <c r="O184" i="26"/>
  <c r="P184" i="26" s="1"/>
  <c r="N184" i="26"/>
  <c r="M184" i="26"/>
  <c r="K184" i="26"/>
  <c r="L184" i="26" s="1"/>
  <c r="J184" i="26"/>
  <c r="I184" i="26"/>
  <c r="G184" i="26"/>
  <c r="H184" i="26" s="1"/>
  <c r="F184" i="26"/>
  <c r="E184" i="26"/>
  <c r="C184" i="26"/>
  <c r="T183" i="26"/>
  <c r="S183" i="26"/>
  <c r="R183" i="26"/>
  <c r="Q183" i="26"/>
  <c r="P183" i="26"/>
  <c r="O183" i="26"/>
  <c r="N183" i="26"/>
  <c r="M183" i="26"/>
  <c r="L183" i="26"/>
  <c r="K183" i="26"/>
  <c r="J183" i="26"/>
  <c r="I183" i="26"/>
  <c r="H183" i="26"/>
  <c r="G183" i="26"/>
  <c r="F183" i="26"/>
  <c r="E183" i="26"/>
  <c r="C183" i="26"/>
  <c r="T182" i="26"/>
  <c r="S182" i="26"/>
  <c r="Q182" i="26"/>
  <c r="R182" i="26" s="1"/>
  <c r="P182" i="26"/>
  <c r="O182" i="26"/>
  <c r="M182" i="26"/>
  <c r="N182" i="26" s="1"/>
  <c r="L182" i="26"/>
  <c r="K182" i="26"/>
  <c r="I182" i="26"/>
  <c r="J182" i="26" s="1"/>
  <c r="H182" i="26"/>
  <c r="G182" i="26"/>
  <c r="E182" i="26"/>
  <c r="F182" i="26" s="1"/>
  <c r="C182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C181" i="26"/>
  <c r="S180" i="26"/>
  <c r="T180" i="26" s="1"/>
  <c r="R180" i="26"/>
  <c r="Q180" i="26"/>
  <c r="O180" i="26"/>
  <c r="P180" i="26" s="1"/>
  <c r="N180" i="26"/>
  <c r="M180" i="26"/>
  <c r="K180" i="26"/>
  <c r="L180" i="26" s="1"/>
  <c r="J180" i="26"/>
  <c r="I180" i="26"/>
  <c r="G180" i="26"/>
  <c r="H180" i="26" s="1"/>
  <c r="F180" i="26"/>
  <c r="E180" i="26"/>
  <c r="C180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C179" i="26"/>
  <c r="T178" i="26"/>
  <c r="S178" i="26"/>
  <c r="Q178" i="26"/>
  <c r="R178" i="26" s="1"/>
  <c r="P178" i="26"/>
  <c r="O178" i="26"/>
  <c r="M178" i="26"/>
  <c r="N178" i="26" s="1"/>
  <c r="L178" i="26"/>
  <c r="K178" i="26"/>
  <c r="I178" i="26"/>
  <c r="J178" i="26" s="1"/>
  <c r="H178" i="26"/>
  <c r="G178" i="26"/>
  <c r="E178" i="26"/>
  <c r="F178" i="26" s="1"/>
  <c r="C178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C177" i="26"/>
  <c r="S176" i="26"/>
  <c r="T176" i="26" s="1"/>
  <c r="R176" i="26"/>
  <c r="Q176" i="26"/>
  <c r="O176" i="26"/>
  <c r="P176" i="26" s="1"/>
  <c r="N176" i="26"/>
  <c r="M176" i="26"/>
  <c r="K176" i="26"/>
  <c r="L176" i="26" s="1"/>
  <c r="J176" i="26"/>
  <c r="I176" i="26"/>
  <c r="G176" i="26"/>
  <c r="H176" i="26" s="1"/>
  <c r="F176" i="26"/>
  <c r="E176" i="26"/>
  <c r="C176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C175" i="26"/>
  <c r="T174" i="26"/>
  <c r="S174" i="26"/>
  <c r="Q174" i="26"/>
  <c r="R174" i="26" s="1"/>
  <c r="P174" i="26"/>
  <c r="O174" i="26"/>
  <c r="M174" i="26"/>
  <c r="N174" i="26" s="1"/>
  <c r="L174" i="26"/>
  <c r="K174" i="26"/>
  <c r="I174" i="26"/>
  <c r="J174" i="26" s="1"/>
  <c r="H174" i="26"/>
  <c r="G174" i="26"/>
  <c r="E174" i="26"/>
  <c r="F174" i="26" s="1"/>
  <c r="C174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C173" i="26"/>
  <c r="S172" i="26"/>
  <c r="T172" i="26" s="1"/>
  <c r="R172" i="26"/>
  <c r="Q172" i="26"/>
  <c r="O172" i="26"/>
  <c r="P172" i="26" s="1"/>
  <c r="N172" i="26"/>
  <c r="M172" i="26"/>
  <c r="K172" i="26"/>
  <c r="L172" i="26" s="1"/>
  <c r="J172" i="26"/>
  <c r="I172" i="26"/>
  <c r="G172" i="26"/>
  <c r="H172" i="26" s="1"/>
  <c r="F172" i="26"/>
  <c r="E172" i="26"/>
  <c r="C172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C171" i="26"/>
  <c r="T170" i="26"/>
  <c r="S170" i="26"/>
  <c r="Q170" i="26"/>
  <c r="R170" i="26" s="1"/>
  <c r="P170" i="26"/>
  <c r="O170" i="26"/>
  <c r="M170" i="26"/>
  <c r="N170" i="26" s="1"/>
  <c r="L170" i="26"/>
  <c r="K170" i="26"/>
  <c r="I170" i="26"/>
  <c r="J170" i="26" s="1"/>
  <c r="H170" i="26"/>
  <c r="G170" i="26"/>
  <c r="E170" i="26"/>
  <c r="F170" i="26" s="1"/>
  <c r="C170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C169" i="26"/>
  <c r="S168" i="26"/>
  <c r="T168" i="26" s="1"/>
  <c r="R168" i="26"/>
  <c r="Q168" i="26"/>
  <c r="O168" i="26"/>
  <c r="P168" i="26" s="1"/>
  <c r="N168" i="26"/>
  <c r="M168" i="26"/>
  <c r="K168" i="26"/>
  <c r="L168" i="26" s="1"/>
  <c r="J168" i="26"/>
  <c r="I168" i="26"/>
  <c r="G168" i="26"/>
  <c r="H168" i="26" s="1"/>
  <c r="F168" i="26"/>
  <c r="E168" i="26"/>
  <c r="C168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C167" i="26"/>
  <c r="T166" i="26"/>
  <c r="S166" i="26"/>
  <c r="Q166" i="26"/>
  <c r="R166" i="26" s="1"/>
  <c r="P166" i="26"/>
  <c r="O166" i="26"/>
  <c r="M166" i="26"/>
  <c r="N166" i="26" s="1"/>
  <c r="L166" i="26"/>
  <c r="K166" i="26"/>
  <c r="I166" i="26"/>
  <c r="J166" i="26" s="1"/>
  <c r="H166" i="26"/>
  <c r="G166" i="26"/>
  <c r="E166" i="26"/>
  <c r="F166" i="26" s="1"/>
  <c r="C166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C165" i="26"/>
  <c r="S164" i="26"/>
  <c r="T164" i="26" s="1"/>
  <c r="R164" i="26"/>
  <c r="Q164" i="26"/>
  <c r="O164" i="26"/>
  <c r="P164" i="26" s="1"/>
  <c r="N164" i="26"/>
  <c r="M164" i="26"/>
  <c r="K164" i="26"/>
  <c r="L164" i="26" s="1"/>
  <c r="J164" i="26"/>
  <c r="I164" i="26"/>
  <c r="G164" i="26"/>
  <c r="H164" i="26" s="1"/>
  <c r="E164" i="26"/>
  <c r="F164" i="26" s="1"/>
  <c r="C164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C163" i="26"/>
  <c r="S162" i="26"/>
  <c r="T162" i="26" s="1"/>
  <c r="Q162" i="26"/>
  <c r="R162" i="26" s="1"/>
  <c r="P162" i="26"/>
  <c r="O162" i="26"/>
  <c r="M162" i="26"/>
  <c r="N162" i="26" s="1"/>
  <c r="K162" i="26"/>
  <c r="L162" i="26" s="1"/>
  <c r="I162" i="26"/>
  <c r="J162" i="26" s="1"/>
  <c r="H162" i="26"/>
  <c r="G162" i="26"/>
  <c r="E162" i="26"/>
  <c r="F162" i="26" s="1"/>
  <c r="C162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C161" i="26"/>
  <c r="S160" i="26"/>
  <c r="T160" i="26" s="1"/>
  <c r="R160" i="26"/>
  <c r="Q160" i="26"/>
  <c r="O160" i="26"/>
  <c r="P160" i="26" s="1"/>
  <c r="M160" i="26"/>
  <c r="N160" i="26" s="1"/>
  <c r="K160" i="26"/>
  <c r="L160" i="26" s="1"/>
  <c r="J160" i="26"/>
  <c r="I160" i="26"/>
  <c r="G160" i="26"/>
  <c r="H160" i="26" s="1"/>
  <c r="F160" i="26"/>
  <c r="E160" i="26"/>
  <c r="C160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C159" i="26"/>
  <c r="T158" i="26"/>
  <c r="S158" i="26"/>
  <c r="Q158" i="26"/>
  <c r="R158" i="26" s="1"/>
  <c r="O158" i="26"/>
  <c r="P158" i="26" s="1"/>
  <c r="M158" i="26"/>
  <c r="N158" i="26" s="1"/>
  <c r="K158" i="26"/>
  <c r="L158" i="26" s="1"/>
  <c r="I158" i="26"/>
  <c r="J158" i="26" s="1"/>
  <c r="H158" i="26"/>
  <c r="G158" i="26"/>
  <c r="E158" i="26"/>
  <c r="F158" i="26" s="1"/>
  <c r="C158" i="26"/>
  <c r="T157" i="26"/>
  <c r="S157" i="26"/>
  <c r="Q157" i="26"/>
  <c r="R157" i="26" s="1"/>
  <c r="P157" i="26"/>
  <c r="O157" i="26"/>
  <c r="M157" i="26"/>
  <c r="N157" i="26" s="1"/>
  <c r="L157" i="26"/>
  <c r="K157" i="26"/>
  <c r="I157" i="26"/>
  <c r="J157" i="26" s="1"/>
  <c r="H157" i="26"/>
  <c r="G157" i="26"/>
  <c r="E157" i="26"/>
  <c r="F157" i="26" s="1"/>
  <c r="C157" i="26"/>
  <c r="S156" i="26"/>
  <c r="T156" i="26" s="1"/>
  <c r="Q156" i="26"/>
  <c r="R156" i="26" s="1"/>
  <c r="P156" i="26"/>
  <c r="O156" i="26"/>
  <c r="M156" i="26"/>
  <c r="N156" i="26" s="1"/>
  <c r="L156" i="26"/>
  <c r="K156" i="26"/>
  <c r="I156" i="26"/>
  <c r="J156" i="26" s="1"/>
  <c r="H156" i="26"/>
  <c r="G156" i="26"/>
  <c r="E156" i="26"/>
  <c r="F156" i="26" s="1"/>
  <c r="C156" i="26"/>
  <c r="S155" i="26"/>
  <c r="T155" i="26" s="1"/>
  <c r="R155" i="26"/>
  <c r="Q155" i="26"/>
  <c r="O155" i="26"/>
  <c r="P155" i="26" s="1"/>
  <c r="N155" i="26"/>
  <c r="M155" i="26"/>
  <c r="K155" i="26"/>
  <c r="L155" i="26" s="1"/>
  <c r="J155" i="26"/>
  <c r="I155" i="26"/>
  <c r="G155" i="26"/>
  <c r="H155" i="26" s="1"/>
  <c r="F155" i="26"/>
  <c r="E155" i="26"/>
  <c r="C155" i="26"/>
  <c r="S154" i="26"/>
  <c r="T154" i="26" s="1"/>
  <c r="R154" i="26"/>
  <c r="Q154" i="26"/>
  <c r="O154" i="26"/>
  <c r="P154" i="26" s="1"/>
  <c r="N154" i="26"/>
  <c r="M154" i="26"/>
  <c r="K154" i="26"/>
  <c r="L154" i="26" s="1"/>
  <c r="J154" i="26"/>
  <c r="I154" i="26"/>
  <c r="G154" i="26"/>
  <c r="H154" i="26" s="1"/>
  <c r="F154" i="26"/>
  <c r="E154" i="26"/>
  <c r="C154" i="26"/>
  <c r="T153" i="26"/>
  <c r="S153" i="26"/>
  <c r="Q153" i="26"/>
  <c r="R153" i="26" s="1"/>
  <c r="P153" i="26"/>
  <c r="O153" i="26"/>
  <c r="M153" i="26"/>
  <c r="N153" i="26" s="1"/>
  <c r="L153" i="26"/>
  <c r="K153" i="26"/>
  <c r="I153" i="26"/>
  <c r="J153" i="26" s="1"/>
  <c r="H153" i="26"/>
  <c r="G153" i="26"/>
  <c r="E153" i="26"/>
  <c r="F153" i="26" s="1"/>
  <c r="C153" i="26"/>
  <c r="T152" i="26"/>
  <c r="S152" i="26"/>
  <c r="Q152" i="26"/>
  <c r="R152" i="26" s="1"/>
  <c r="P152" i="26"/>
  <c r="O152" i="26"/>
  <c r="M152" i="26"/>
  <c r="N152" i="26" s="1"/>
  <c r="L152" i="26"/>
  <c r="K152" i="26"/>
  <c r="I152" i="26"/>
  <c r="J152" i="26" s="1"/>
  <c r="H152" i="26"/>
  <c r="G152" i="26"/>
  <c r="E152" i="26"/>
  <c r="F152" i="26" s="1"/>
  <c r="C152" i="26"/>
  <c r="S151" i="26"/>
  <c r="T151" i="26" s="1"/>
  <c r="R151" i="26"/>
  <c r="Q151" i="26"/>
  <c r="O151" i="26"/>
  <c r="P151" i="26" s="1"/>
  <c r="N151" i="26"/>
  <c r="M151" i="26"/>
  <c r="K151" i="26"/>
  <c r="L151" i="26" s="1"/>
  <c r="J151" i="26"/>
  <c r="I151" i="26"/>
  <c r="G151" i="26"/>
  <c r="H151" i="26" s="1"/>
  <c r="F151" i="26"/>
  <c r="E151" i="26"/>
  <c r="C151" i="26"/>
  <c r="S150" i="26"/>
  <c r="T150" i="26" s="1"/>
  <c r="R150" i="26"/>
  <c r="Q150" i="26"/>
  <c r="O150" i="26"/>
  <c r="P150" i="26" s="1"/>
  <c r="N150" i="26"/>
  <c r="M150" i="26"/>
  <c r="K150" i="26"/>
  <c r="L150" i="26" s="1"/>
  <c r="J150" i="26"/>
  <c r="I150" i="26"/>
  <c r="G150" i="26"/>
  <c r="H150" i="26" s="1"/>
  <c r="F150" i="26"/>
  <c r="E150" i="26"/>
  <c r="C150" i="26"/>
  <c r="T149" i="26"/>
  <c r="S149" i="26"/>
  <c r="Q149" i="26"/>
  <c r="R149" i="26" s="1"/>
  <c r="P149" i="26"/>
  <c r="O149" i="26"/>
  <c r="M149" i="26"/>
  <c r="N149" i="26" s="1"/>
  <c r="L149" i="26"/>
  <c r="K149" i="26"/>
  <c r="I149" i="26"/>
  <c r="J149" i="26" s="1"/>
  <c r="G149" i="26"/>
  <c r="H149" i="26" s="1"/>
  <c r="E149" i="26"/>
  <c r="F149" i="26" s="1"/>
  <c r="C149" i="26"/>
  <c r="T148" i="26"/>
  <c r="S148" i="26"/>
  <c r="Q148" i="26"/>
  <c r="R148" i="26" s="1"/>
  <c r="P148" i="26"/>
  <c r="O148" i="26"/>
  <c r="M148" i="26"/>
  <c r="N148" i="26" s="1"/>
  <c r="L148" i="26"/>
  <c r="K148" i="26"/>
  <c r="I148" i="26"/>
  <c r="J148" i="26" s="1"/>
  <c r="H148" i="26"/>
  <c r="G148" i="26"/>
  <c r="E148" i="26"/>
  <c r="F148" i="26" s="1"/>
  <c r="C148" i="26"/>
  <c r="S147" i="26"/>
  <c r="T147" i="26" s="1"/>
  <c r="Q147" i="26"/>
  <c r="R147" i="26" s="1"/>
  <c r="O147" i="26"/>
  <c r="P147" i="26" s="1"/>
  <c r="M147" i="26"/>
  <c r="N147" i="26" s="1"/>
  <c r="K147" i="26"/>
  <c r="L147" i="26" s="1"/>
  <c r="I147" i="26"/>
  <c r="J147" i="26" s="1"/>
  <c r="G147" i="26"/>
  <c r="H147" i="26" s="1"/>
  <c r="E147" i="26"/>
  <c r="F147" i="26" s="1"/>
  <c r="C147" i="26"/>
  <c r="S146" i="26"/>
  <c r="T146" i="26" s="1"/>
  <c r="R146" i="26"/>
  <c r="Q146" i="26"/>
  <c r="O146" i="26"/>
  <c r="P146" i="26" s="1"/>
  <c r="N146" i="26"/>
  <c r="M146" i="26"/>
  <c r="K146" i="26"/>
  <c r="L146" i="26" s="1"/>
  <c r="J146" i="26"/>
  <c r="I146" i="26"/>
  <c r="G146" i="26"/>
  <c r="H146" i="26" s="1"/>
  <c r="F146" i="26"/>
  <c r="E146" i="26"/>
  <c r="C146" i="26"/>
  <c r="S145" i="26"/>
  <c r="T145" i="26" s="1"/>
  <c r="Q145" i="26"/>
  <c r="R145" i="26" s="1"/>
  <c r="O145" i="26"/>
  <c r="P145" i="26" s="1"/>
  <c r="M145" i="26"/>
  <c r="N145" i="26" s="1"/>
  <c r="K145" i="26"/>
  <c r="L145" i="26" s="1"/>
  <c r="I145" i="26"/>
  <c r="J145" i="26" s="1"/>
  <c r="G145" i="26"/>
  <c r="H145" i="26" s="1"/>
  <c r="E145" i="26"/>
  <c r="F145" i="26" s="1"/>
  <c r="C145" i="26"/>
  <c r="T144" i="26"/>
  <c r="S144" i="26"/>
  <c r="Q144" i="26"/>
  <c r="R144" i="26" s="1"/>
  <c r="P144" i="26"/>
  <c r="O144" i="26"/>
  <c r="M144" i="26"/>
  <c r="N144" i="26" s="1"/>
  <c r="L144" i="26"/>
  <c r="K144" i="26"/>
  <c r="I144" i="26"/>
  <c r="J144" i="26" s="1"/>
  <c r="H144" i="26"/>
  <c r="G144" i="26"/>
  <c r="E144" i="26"/>
  <c r="F144" i="26" s="1"/>
  <c r="C144" i="26"/>
  <c r="S143" i="26"/>
  <c r="T143" i="26" s="1"/>
  <c r="Q143" i="26"/>
  <c r="R143" i="26" s="1"/>
  <c r="O143" i="26"/>
  <c r="P143" i="26" s="1"/>
  <c r="M143" i="26"/>
  <c r="N143" i="26" s="1"/>
  <c r="K143" i="26"/>
  <c r="L143" i="26" s="1"/>
  <c r="I143" i="26"/>
  <c r="J143" i="26" s="1"/>
  <c r="G143" i="26"/>
  <c r="H143" i="26" s="1"/>
  <c r="E143" i="26"/>
  <c r="F143" i="26" s="1"/>
  <c r="C143" i="26"/>
  <c r="S142" i="26"/>
  <c r="T142" i="26" s="1"/>
  <c r="R142" i="26"/>
  <c r="Q142" i="26"/>
  <c r="O142" i="26"/>
  <c r="P142" i="26" s="1"/>
  <c r="N142" i="26"/>
  <c r="M142" i="26"/>
  <c r="K142" i="26"/>
  <c r="L142" i="26" s="1"/>
  <c r="J142" i="26"/>
  <c r="I142" i="26"/>
  <c r="G142" i="26"/>
  <c r="H142" i="26" s="1"/>
  <c r="F142" i="26"/>
  <c r="E142" i="26"/>
  <c r="C142" i="26"/>
  <c r="S141" i="26"/>
  <c r="T141" i="26" s="1"/>
  <c r="Q141" i="26"/>
  <c r="R141" i="26" s="1"/>
  <c r="O141" i="26"/>
  <c r="P141" i="26" s="1"/>
  <c r="M141" i="26"/>
  <c r="N141" i="26" s="1"/>
  <c r="K141" i="26"/>
  <c r="L141" i="26" s="1"/>
  <c r="I141" i="26"/>
  <c r="J141" i="26" s="1"/>
  <c r="G141" i="26"/>
  <c r="H141" i="26" s="1"/>
  <c r="E141" i="26"/>
  <c r="F141" i="26" s="1"/>
  <c r="C141" i="26"/>
  <c r="T140" i="26"/>
  <c r="S140" i="26"/>
  <c r="Q140" i="26"/>
  <c r="R140" i="26" s="1"/>
  <c r="P140" i="26"/>
  <c r="O140" i="26"/>
  <c r="M140" i="26"/>
  <c r="N140" i="26" s="1"/>
  <c r="L140" i="26"/>
  <c r="K140" i="26"/>
  <c r="I140" i="26"/>
  <c r="J140" i="26" s="1"/>
  <c r="H140" i="26"/>
  <c r="G140" i="26"/>
  <c r="E140" i="26"/>
  <c r="F140" i="26" s="1"/>
  <c r="C140" i="26"/>
  <c r="S139" i="26"/>
  <c r="T139" i="26" s="1"/>
  <c r="Q139" i="26"/>
  <c r="R139" i="26" s="1"/>
  <c r="O139" i="26"/>
  <c r="P139" i="26" s="1"/>
  <c r="M139" i="26"/>
  <c r="N139" i="26" s="1"/>
  <c r="K139" i="26"/>
  <c r="L139" i="26" s="1"/>
  <c r="I139" i="26"/>
  <c r="J139" i="26" s="1"/>
  <c r="G139" i="26"/>
  <c r="H139" i="26" s="1"/>
  <c r="E139" i="26"/>
  <c r="F139" i="26" s="1"/>
  <c r="C139" i="26"/>
  <c r="S138" i="26"/>
  <c r="T138" i="26" s="1"/>
  <c r="R138" i="26"/>
  <c r="Q138" i="26"/>
  <c r="O138" i="26"/>
  <c r="P138" i="26" s="1"/>
  <c r="N138" i="26"/>
  <c r="M138" i="26"/>
  <c r="K138" i="26"/>
  <c r="L138" i="26" s="1"/>
  <c r="J138" i="26"/>
  <c r="I138" i="26"/>
  <c r="G138" i="26"/>
  <c r="H138" i="26" s="1"/>
  <c r="F138" i="26"/>
  <c r="E138" i="26"/>
  <c r="C138" i="26"/>
  <c r="S137" i="26"/>
  <c r="T137" i="26" s="1"/>
  <c r="Q137" i="26"/>
  <c r="R137" i="26" s="1"/>
  <c r="O137" i="26"/>
  <c r="P137" i="26" s="1"/>
  <c r="M137" i="26"/>
  <c r="N137" i="26" s="1"/>
  <c r="K137" i="26"/>
  <c r="L137" i="26" s="1"/>
  <c r="I137" i="26"/>
  <c r="J137" i="26" s="1"/>
  <c r="G137" i="26"/>
  <c r="H137" i="26" s="1"/>
  <c r="E137" i="26"/>
  <c r="F137" i="26" s="1"/>
  <c r="C137" i="26"/>
  <c r="T136" i="26"/>
  <c r="S136" i="26"/>
  <c r="Q136" i="26"/>
  <c r="R136" i="26" s="1"/>
  <c r="P136" i="26"/>
  <c r="O136" i="26"/>
  <c r="M136" i="26"/>
  <c r="N136" i="26" s="1"/>
  <c r="L136" i="26"/>
  <c r="K136" i="26"/>
  <c r="I136" i="26"/>
  <c r="J136" i="26" s="1"/>
  <c r="H136" i="26"/>
  <c r="G136" i="26"/>
  <c r="E136" i="26"/>
  <c r="F136" i="26" s="1"/>
  <c r="C136" i="26"/>
  <c r="S135" i="26"/>
  <c r="T135" i="26" s="1"/>
  <c r="Q135" i="26"/>
  <c r="R135" i="26" s="1"/>
  <c r="O135" i="26"/>
  <c r="P135" i="26" s="1"/>
  <c r="M135" i="26"/>
  <c r="N135" i="26" s="1"/>
  <c r="K135" i="26"/>
  <c r="L135" i="26" s="1"/>
  <c r="I135" i="26"/>
  <c r="J135" i="26" s="1"/>
  <c r="G135" i="26"/>
  <c r="H135" i="26" s="1"/>
  <c r="E135" i="26"/>
  <c r="F135" i="26" s="1"/>
  <c r="C135" i="26"/>
  <c r="S134" i="26"/>
  <c r="T134" i="26" s="1"/>
  <c r="R134" i="26"/>
  <c r="Q134" i="26"/>
  <c r="O134" i="26"/>
  <c r="P134" i="26" s="1"/>
  <c r="N134" i="26"/>
  <c r="M134" i="26"/>
  <c r="K134" i="26"/>
  <c r="L134" i="26" s="1"/>
  <c r="J134" i="26"/>
  <c r="I134" i="26"/>
  <c r="G134" i="26"/>
  <c r="H134" i="26" s="1"/>
  <c r="F134" i="26"/>
  <c r="E134" i="26"/>
  <c r="C134" i="26"/>
  <c r="S133" i="26"/>
  <c r="T133" i="26" s="1"/>
  <c r="Q133" i="26"/>
  <c r="R133" i="26" s="1"/>
  <c r="O133" i="26"/>
  <c r="P133" i="26" s="1"/>
  <c r="M133" i="26"/>
  <c r="N133" i="26" s="1"/>
  <c r="K133" i="26"/>
  <c r="L133" i="26" s="1"/>
  <c r="I133" i="26"/>
  <c r="J133" i="26" s="1"/>
  <c r="G133" i="26"/>
  <c r="H133" i="26" s="1"/>
  <c r="E133" i="26"/>
  <c r="F133" i="26" s="1"/>
  <c r="C133" i="26"/>
  <c r="T132" i="26"/>
  <c r="S132" i="26"/>
  <c r="Q132" i="26"/>
  <c r="R132" i="26" s="1"/>
  <c r="P132" i="26"/>
  <c r="O132" i="26"/>
  <c r="M132" i="26"/>
  <c r="N132" i="26" s="1"/>
  <c r="L132" i="26"/>
  <c r="K132" i="26"/>
  <c r="I132" i="26"/>
  <c r="J132" i="26" s="1"/>
  <c r="H132" i="26"/>
  <c r="G132" i="26"/>
  <c r="E132" i="26"/>
  <c r="F132" i="26" s="1"/>
  <c r="C132" i="26"/>
  <c r="S131" i="26"/>
  <c r="T131" i="26" s="1"/>
  <c r="Q131" i="26"/>
  <c r="R131" i="26" s="1"/>
  <c r="O131" i="26"/>
  <c r="P131" i="26" s="1"/>
  <c r="M131" i="26"/>
  <c r="N131" i="26" s="1"/>
  <c r="K131" i="26"/>
  <c r="L131" i="26" s="1"/>
  <c r="I131" i="26"/>
  <c r="J131" i="26" s="1"/>
  <c r="G131" i="26"/>
  <c r="H131" i="26" s="1"/>
  <c r="E131" i="26"/>
  <c r="F131" i="26" s="1"/>
  <c r="C131" i="26"/>
  <c r="S130" i="26"/>
  <c r="T130" i="26" s="1"/>
  <c r="R130" i="26"/>
  <c r="Q130" i="26"/>
  <c r="O130" i="26"/>
  <c r="P130" i="26" s="1"/>
  <c r="N130" i="26"/>
  <c r="M130" i="26"/>
  <c r="K130" i="26"/>
  <c r="L130" i="26" s="1"/>
  <c r="J130" i="26"/>
  <c r="I130" i="26"/>
  <c r="G130" i="26"/>
  <c r="H130" i="26" s="1"/>
  <c r="F130" i="26"/>
  <c r="E130" i="26"/>
  <c r="C130" i="26"/>
  <c r="S129" i="26"/>
  <c r="T129" i="26" s="1"/>
  <c r="Q129" i="26"/>
  <c r="R129" i="26" s="1"/>
  <c r="O129" i="26"/>
  <c r="P129" i="26" s="1"/>
  <c r="M129" i="26"/>
  <c r="N129" i="26" s="1"/>
  <c r="K129" i="26"/>
  <c r="L129" i="26" s="1"/>
  <c r="I129" i="26"/>
  <c r="J129" i="26" s="1"/>
  <c r="G129" i="26"/>
  <c r="H129" i="26" s="1"/>
  <c r="E129" i="26"/>
  <c r="F129" i="26" s="1"/>
  <c r="C129" i="26"/>
  <c r="T128" i="26"/>
  <c r="S128" i="26"/>
  <c r="Q128" i="26"/>
  <c r="R128" i="26" s="1"/>
  <c r="P128" i="26"/>
  <c r="O128" i="26"/>
  <c r="M128" i="26"/>
  <c r="N128" i="26" s="1"/>
  <c r="L128" i="26"/>
  <c r="K128" i="26"/>
  <c r="I128" i="26"/>
  <c r="J128" i="26" s="1"/>
  <c r="H128" i="26"/>
  <c r="G128" i="26"/>
  <c r="E128" i="26"/>
  <c r="F128" i="26" s="1"/>
  <c r="C128" i="26"/>
  <c r="S127" i="26"/>
  <c r="T127" i="26" s="1"/>
  <c r="Q127" i="26"/>
  <c r="R127" i="26" s="1"/>
  <c r="O127" i="26"/>
  <c r="P127" i="26" s="1"/>
  <c r="M127" i="26"/>
  <c r="N127" i="26" s="1"/>
  <c r="K127" i="26"/>
  <c r="L127" i="26" s="1"/>
  <c r="I127" i="26"/>
  <c r="J127" i="26" s="1"/>
  <c r="G127" i="26"/>
  <c r="H127" i="26" s="1"/>
  <c r="E127" i="26"/>
  <c r="F127" i="26" s="1"/>
  <c r="C127" i="26"/>
  <c r="S126" i="26"/>
  <c r="T126" i="26" s="1"/>
  <c r="R126" i="26"/>
  <c r="Q126" i="26"/>
  <c r="O126" i="26"/>
  <c r="P126" i="26" s="1"/>
  <c r="N126" i="26"/>
  <c r="M126" i="26"/>
  <c r="K126" i="26"/>
  <c r="L126" i="26" s="1"/>
  <c r="J126" i="26"/>
  <c r="I126" i="26"/>
  <c r="G126" i="26"/>
  <c r="H126" i="26" s="1"/>
  <c r="F126" i="26"/>
  <c r="E126" i="26"/>
  <c r="C126" i="26"/>
  <c r="S125" i="26"/>
  <c r="T125" i="26" s="1"/>
  <c r="Q125" i="26"/>
  <c r="R125" i="26" s="1"/>
  <c r="O125" i="26"/>
  <c r="P125" i="26" s="1"/>
  <c r="M125" i="26"/>
  <c r="N125" i="26" s="1"/>
  <c r="K125" i="26"/>
  <c r="L125" i="26" s="1"/>
  <c r="I125" i="26"/>
  <c r="J125" i="26" s="1"/>
  <c r="G125" i="26"/>
  <c r="H125" i="26" s="1"/>
  <c r="E125" i="26"/>
  <c r="F125" i="26" s="1"/>
  <c r="C125" i="26"/>
  <c r="T124" i="26"/>
  <c r="S124" i="26"/>
  <c r="Q124" i="26"/>
  <c r="R124" i="26" s="1"/>
  <c r="P124" i="26"/>
  <c r="O124" i="26"/>
  <c r="M124" i="26"/>
  <c r="N124" i="26" s="1"/>
  <c r="L124" i="26"/>
  <c r="K124" i="26"/>
  <c r="I124" i="26"/>
  <c r="J124" i="26" s="1"/>
  <c r="H124" i="26"/>
  <c r="G124" i="26"/>
  <c r="E124" i="26"/>
  <c r="F124" i="26" s="1"/>
  <c r="C124" i="26"/>
  <c r="S123" i="26"/>
  <c r="T123" i="26" s="1"/>
  <c r="Q123" i="26"/>
  <c r="R123" i="26" s="1"/>
  <c r="O123" i="26"/>
  <c r="P123" i="26" s="1"/>
  <c r="M123" i="26"/>
  <c r="N123" i="26" s="1"/>
  <c r="K123" i="26"/>
  <c r="L123" i="26" s="1"/>
  <c r="I123" i="26"/>
  <c r="J123" i="26" s="1"/>
  <c r="G123" i="26"/>
  <c r="H123" i="26" s="1"/>
  <c r="E123" i="26"/>
  <c r="F123" i="26" s="1"/>
  <c r="C123" i="26"/>
  <c r="S122" i="26"/>
  <c r="T122" i="26" s="1"/>
  <c r="R122" i="26"/>
  <c r="Q122" i="26"/>
  <c r="O122" i="26"/>
  <c r="P122" i="26" s="1"/>
  <c r="N122" i="26"/>
  <c r="M122" i="26"/>
  <c r="K122" i="26"/>
  <c r="L122" i="26" s="1"/>
  <c r="J122" i="26"/>
  <c r="I122" i="26"/>
  <c r="G122" i="26"/>
  <c r="H122" i="26" s="1"/>
  <c r="F122" i="26"/>
  <c r="E122" i="26"/>
  <c r="C122" i="26"/>
  <c r="S121" i="26"/>
  <c r="T121" i="26" s="1"/>
  <c r="Q121" i="26"/>
  <c r="R121" i="26" s="1"/>
  <c r="O121" i="26"/>
  <c r="P121" i="26" s="1"/>
  <c r="M121" i="26"/>
  <c r="N121" i="26" s="1"/>
  <c r="K121" i="26"/>
  <c r="L121" i="26" s="1"/>
  <c r="I121" i="26"/>
  <c r="J121" i="26" s="1"/>
  <c r="G121" i="26"/>
  <c r="H121" i="26" s="1"/>
  <c r="E121" i="26"/>
  <c r="F121" i="26" s="1"/>
  <c r="C121" i="26"/>
  <c r="T120" i="26"/>
  <c r="S120" i="26"/>
  <c r="Q120" i="26"/>
  <c r="R120" i="26" s="1"/>
  <c r="P120" i="26"/>
  <c r="O120" i="26"/>
  <c r="M120" i="26"/>
  <c r="N120" i="26" s="1"/>
  <c r="L120" i="26"/>
  <c r="K120" i="26"/>
  <c r="I120" i="26"/>
  <c r="J120" i="26" s="1"/>
  <c r="H120" i="26"/>
  <c r="G120" i="26"/>
  <c r="E120" i="26"/>
  <c r="F120" i="26" s="1"/>
  <c r="C120" i="26"/>
  <c r="S119" i="26"/>
  <c r="T119" i="26" s="1"/>
  <c r="Q119" i="26"/>
  <c r="R119" i="26" s="1"/>
  <c r="O119" i="26"/>
  <c r="P119" i="26" s="1"/>
  <c r="N119" i="26"/>
  <c r="M119" i="26"/>
  <c r="K119" i="26"/>
  <c r="L119" i="26" s="1"/>
  <c r="I119" i="26"/>
  <c r="J119" i="26" s="1"/>
  <c r="G119" i="26"/>
  <c r="H119" i="26" s="1"/>
  <c r="E119" i="26"/>
  <c r="F119" i="26" s="1"/>
  <c r="C119" i="26"/>
  <c r="S118" i="26"/>
  <c r="T118" i="26" s="1"/>
  <c r="R118" i="26"/>
  <c r="Q118" i="26"/>
  <c r="O118" i="26"/>
  <c r="P118" i="26" s="1"/>
  <c r="N118" i="26"/>
  <c r="M118" i="26"/>
  <c r="K118" i="26"/>
  <c r="L118" i="26" s="1"/>
  <c r="J118" i="26"/>
  <c r="I118" i="26"/>
  <c r="G118" i="26"/>
  <c r="H118" i="26" s="1"/>
  <c r="F118" i="26"/>
  <c r="E118" i="26"/>
  <c r="C118" i="26"/>
  <c r="S117" i="26"/>
  <c r="T117" i="26" s="1"/>
  <c r="Q117" i="26"/>
  <c r="R117" i="26" s="1"/>
  <c r="O117" i="26"/>
  <c r="P117" i="26" s="1"/>
  <c r="M117" i="26"/>
  <c r="N117" i="26" s="1"/>
  <c r="L117" i="26"/>
  <c r="K117" i="26"/>
  <c r="I117" i="26"/>
  <c r="J117" i="26" s="1"/>
  <c r="H117" i="26"/>
  <c r="G117" i="26"/>
  <c r="E117" i="26"/>
  <c r="F117" i="26" s="1"/>
  <c r="C117" i="26"/>
  <c r="T116" i="26"/>
  <c r="S116" i="26"/>
  <c r="Q116" i="26"/>
  <c r="R116" i="26" s="1"/>
  <c r="P116" i="26"/>
  <c r="O116" i="26"/>
  <c r="M116" i="26"/>
  <c r="N116" i="26" s="1"/>
  <c r="L116" i="26"/>
  <c r="K116" i="26"/>
  <c r="I116" i="26"/>
  <c r="J116" i="26" s="1"/>
  <c r="H116" i="26"/>
  <c r="G116" i="26"/>
  <c r="E116" i="26"/>
  <c r="F116" i="26" s="1"/>
  <c r="C116" i="26"/>
  <c r="S115" i="26"/>
  <c r="T115" i="26" s="1"/>
  <c r="Q115" i="26"/>
  <c r="R115" i="26" s="1"/>
  <c r="O115" i="26"/>
  <c r="P115" i="26" s="1"/>
  <c r="N115" i="26"/>
  <c r="M115" i="26"/>
  <c r="K115" i="26"/>
  <c r="L115" i="26" s="1"/>
  <c r="J115" i="26"/>
  <c r="I115" i="26"/>
  <c r="G115" i="26"/>
  <c r="H115" i="26" s="1"/>
  <c r="F115" i="26"/>
  <c r="E115" i="26"/>
  <c r="C115" i="26"/>
  <c r="T114" i="26"/>
  <c r="S114" i="26"/>
  <c r="Q114" i="26"/>
  <c r="R114" i="26" s="1"/>
  <c r="P114" i="26"/>
  <c r="O114" i="26"/>
  <c r="M114" i="26"/>
  <c r="N114" i="26" s="1"/>
  <c r="L114" i="26"/>
  <c r="K114" i="26"/>
  <c r="I114" i="26"/>
  <c r="J114" i="26" s="1"/>
  <c r="H114" i="26"/>
  <c r="G114" i="26"/>
  <c r="E114" i="26"/>
  <c r="F114" i="26" s="1"/>
  <c r="C114" i="26"/>
  <c r="T113" i="26"/>
  <c r="S113" i="26"/>
  <c r="Q113" i="26"/>
  <c r="R113" i="26" s="1"/>
  <c r="P113" i="26"/>
  <c r="O113" i="26"/>
  <c r="M113" i="26"/>
  <c r="N113" i="26" s="1"/>
  <c r="L113" i="26"/>
  <c r="K113" i="26"/>
  <c r="I113" i="26"/>
  <c r="J113" i="26" s="1"/>
  <c r="H113" i="26"/>
  <c r="G113" i="26"/>
  <c r="E113" i="26"/>
  <c r="F113" i="26" s="1"/>
  <c r="C113" i="26"/>
  <c r="S112" i="26"/>
  <c r="T112" i="26" s="1"/>
  <c r="R112" i="26"/>
  <c r="Q112" i="26"/>
  <c r="O112" i="26"/>
  <c r="P112" i="26" s="1"/>
  <c r="N112" i="26"/>
  <c r="M112" i="26"/>
  <c r="K112" i="26"/>
  <c r="L112" i="26" s="1"/>
  <c r="J112" i="26"/>
  <c r="I112" i="26"/>
  <c r="G112" i="26"/>
  <c r="H112" i="26" s="1"/>
  <c r="F112" i="26"/>
  <c r="E112" i="26"/>
  <c r="C112" i="26"/>
  <c r="S111" i="26"/>
  <c r="T111" i="26" s="1"/>
  <c r="R111" i="26"/>
  <c r="Q111" i="26"/>
  <c r="O111" i="26"/>
  <c r="P111" i="26" s="1"/>
  <c r="N111" i="26"/>
  <c r="M111" i="26"/>
  <c r="K111" i="26"/>
  <c r="L111" i="26" s="1"/>
  <c r="J111" i="26"/>
  <c r="I111" i="26"/>
  <c r="G111" i="26"/>
  <c r="H111" i="26" s="1"/>
  <c r="F111" i="26"/>
  <c r="E111" i="26"/>
  <c r="C111" i="26"/>
  <c r="T110" i="26"/>
  <c r="S110" i="26"/>
  <c r="Q110" i="26"/>
  <c r="R110" i="26" s="1"/>
  <c r="P110" i="26"/>
  <c r="O110" i="26"/>
  <c r="M110" i="26"/>
  <c r="N110" i="26" s="1"/>
  <c r="L110" i="26"/>
  <c r="K110" i="26"/>
  <c r="I110" i="26"/>
  <c r="J110" i="26" s="1"/>
  <c r="H110" i="26"/>
  <c r="G110" i="26"/>
  <c r="E110" i="26"/>
  <c r="F110" i="26" s="1"/>
  <c r="C110" i="26"/>
  <c r="T109" i="26"/>
  <c r="S109" i="26"/>
  <c r="Q109" i="26"/>
  <c r="R109" i="26" s="1"/>
  <c r="P109" i="26"/>
  <c r="O109" i="26"/>
  <c r="M109" i="26"/>
  <c r="N109" i="26" s="1"/>
  <c r="L109" i="26"/>
  <c r="K109" i="26"/>
  <c r="I109" i="26"/>
  <c r="J109" i="26" s="1"/>
  <c r="H109" i="26"/>
  <c r="G109" i="26"/>
  <c r="E109" i="26"/>
  <c r="F109" i="26" s="1"/>
  <c r="C109" i="26"/>
  <c r="S108" i="26"/>
  <c r="T108" i="26" s="1"/>
  <c r="R108" i="26"/>
  <c r="Q108" i="26"/>
  <c r="O108" i="26"/>
  <c r="P108" i="26" s="1"/>
  <c r="N108" i="26"/>
  <c r="M108" i="26"/>
  <c r="K108" i="26"/>
  <c r="L108" i="26" s="1"/>
  <c r="J108" i="26"/>
  <c r="I108" i="26"/>
  <c r="G108" i="26"/>
  <c r="H108" i="26" s="1"/>
  <c r="F108" i="26"/>
  <c r="E108" i="26"/>
  <c r="C108" i="26"/>
  <c r="S107" i="26"/>
  <c r="T107" i="26" s="1"/>
  <c r="R107" i="26"/>
  <c r="Q107" i="26"/>
  <c r="O107" i="26"/>
  <c r="P107" i="26" s="1"/>
  <c r="N107" i="26"/>
  <c r="M107" i="26"/>
  <c r="K107" i="26"/>
  <c r="L107" i="26" s="1"/>
  <c r="J107" i="26"/>
  <c r="I107" i="26"/>
  <c r="G107" i="26"/>
  <c r="H107" i="26" s="1"/>
  <c r="F107" i="26"/>
  <c r="E107" i="26"/>
  <c r="C107" i="26"/>
  <c r="T106" i="26"/>
  <c r="S106" i="26"/>
  <c r="Q106" i="26"/>
  <c r="R106" i="26" s="1"/>
  <c r="P106" i="26"/>
  <c r="O106" i="26"/>
  <c r="M106" i="26"/>
  <c r="N106" i="26" s="1"/>
  <c r="L106" i="26"/>
  <c r="K106" i="26"/>
  <c r="I106" i="26"/>
  <c r="J106" i="26" s="1"/>
  <c r="H106" i="26"/>
  <c r="G106" i="26"/>
  <c r="E106" i="26"/>
  <c r="F106" i="26" s="1"/>
  <c r="C106" i="26"/>
  <c r="T105" i="26"/>
  <c r="S105" i="26"/>
  <c r="Q105" i="26"/>
  <c r="R105" i="26" s="1"/>
  <c r="P105" i="26"/>
  <c r="O105" i="26"/>
  <c r="M105" i="26"/>
  <c r="N105" i="26" s="1"/>
  <c r="L105" i="26"/>
  <c r="K105" i="26"/>
  <c r="I105" i="26"/>
  <c r="J105" i="26" s="1"/>
  <c r="H105" i="26"/>
  <c r="G105" i="26"/>
  <c r="E105" i="26"/>
  <c r="F105" i="26" s="1"/>
  <c r="C105" i="26"/>
  <c r="S104" i="26"/>
  <c r="T104" i="26" s="1"/>
  <c r="R104" i="26"/>
  <c r="Q104" i="26"/>
  <c r="O104" i="26"/>
  <c r="P104" i="26" s="1"/>
  <c r="N104" i="26"/>
  <c r="M104" i="26"/>
  <c r="K104" i="26"/>
  <c r="L104" i="26" s="1"/>
  <c r="J104" i="26"/>
  <c r="I104" i="26"/>
  <c r="G104" i="26"/>
  <c r="H104" i="26" s="1"/>
  <c r="F104" i="26"/>
  <c r="E104" i="26"/>
  <c r="C104" i="26"/>
  <c r="S103" i="26"/>
  <c r="T103" i="26" s="1"/>
  <c r="R103" i="26"/>
  <c r="Q103" i="26"/>
  <c r="O103" i="26"/>
  <c r="P103" i="26" s="1"/>
  <c r="N103" i="26"/>
  <c r="M103" i="26"/>
  <c r="K103" i="26"/>
  <c r="L103" i="26" s="1"/>
  <c r="J103" i="26"/>
  <c r="I103" i="26"/>
  <c r="G103" i="26"/>
  <c r="H103" i="26" s="1"/>
  <c r="F103" i="26"/>
  <c r="E103" i="26"/>
  <c r="C103" i="26"/>
  <c r="T102" i="26"/>
  <c r="S102" i="26"/>
  <c r="Q102" i="26"/>
  <c r="R102" i="26" s="1"/>
  <c r="P102" i="26"/>
  <c r="O102" i="26"/>
  <c r="M102" i="26"/>
  <c r="N102" i="26" s="1"/>
  <c r="L102" i="26"/>
  <c r="K102" i="26"/>
  <c r="I102" i="26"/>
  <c r="J102" i="26" s="1"/>
  <c r="H102" i="26"/>
  <c r="G102" i="26"/>
  <c r="E102" i="26"/>
  <c r="F102" i="26" s="1"/>
  <c r="C102" i="26"/>
  <c r="T101" i="26"/>
  <c r="S101" i="26"/>
  <c r="Q101" i="26"/>
  <c r="R101" i="26" s="1"/>
  <c r="P101" i="26"/>
  <c r="O101" i="26"/>
  <c r="M101" i="26"/>
  <c r="N101" i="26" s="1"/>
  <c r="L101" i="26"/>
  <c r="K101" i="26"/>
  <c r="I101" i="26"/>
  <c r="J101" i="26" s="1"/>
  <c r="H101" i="26"/>
  <c r="G101" i="26"/>
  <c r="E101" i="26"/>
  <c r="F101" i="26" s="1"/>
  <c r="C101" i="26"/>
  <c r="S100" i="26"/>
  <c r="T100" i="26" s="1"/>
  <c r="R100" i="26"/>
  <c r="Q100" i="26"/>
  <c r="O100" i="26"/>
  <c r="P100" i="26" s="1"/>
  <c r="N100" i="26"/>
  <c r="M100" i="26"/>
  <c r="K100" i="26"/>
  <c r="L100" i="26" s="1"/>
  <c r="J100" i="26"/>
  <c r="I100" i="26"/>
  <c r="G100" i="26"/>
  <c r="H100" i="26" s="1"/>
  <c r="F100" i="26"/>
  <c r="E100" i="26"/>
  <c r="C100" i="26"/>
  <c r="S99" i="26"/>
  <c r="T99" i="26" s="1"/>
  <c r="R99" i="26"/>
  <c r="Q99" i="26"/>
  <c r="O99" i="26"/>
  <c r="P99" i="26" s="1"/>
  <c r="N99" i="26"/>
  <c r="M99" i="26"/>
  <c r="K99" i="26"/>
  <c r="L99" i="26" s="1"/>
  <c r="J99" i="26"/>
  <c r="I99" i="26"/>
  <c r="G99" i="26"/>
  <c r="H99" i="26" s="1"/>
  <c r="F99" i="26"/>
  <c r="E99" i="26"/>
  <c r="C99" i="26"/>
  <c r="T98" i="26"/>
  <c r="S98" i="26"/>
  <c r="Q98" i="26"/>
  <c r="R98" i="26" s="1"/>
  <c r="P98" i="26"/>
  <c r="O98" i="26"/>
  <c r="M98" i="26"/>
  <c r="N98" i="26" s="1"/>
  <c r="L98" i="26"/>
  <c r="K98" i="26"/>
  <c r="I98" i="26"/>
  <c r="J98" i="26" s="1"/>
  <c r="H98" i="26"/>
  <c r="G98" i="26"/>
  <c r="E98" i="26"/>
  <c r="F98" i="26" s="1"/>
  <c r="C98" i="26"/>
  <c r="T97" i="26"/>
  <c r="S97" i="26"/>
  <c r="Q97" i="26"/>
  <c r="R97" i="26" s="1"/>
  <c r="P97" i="26"/>
  <c r="O97" i="26"/>
  <c r="M97" i="26"/>
  <c r="N97" i="26" s="1"/>
  <c r="L97" i="26"/>
  <c r="K97" i="26"/>
  <c r="I97" i="26"/>
  <c r="J97" i="26" s="1"/>
  <c r="H97" i="26"/>
  <c r="G97" i="26"/>
  <c r="E97" i="26"/>
  <c r="F97" i="26" s="1"/>
  <c r="C97" i="26"/>
  <c r="S96" i="26"/>
  <c r="T96" i="26" s="1"/>
  <c r="R96" i="26"/>
  <c r="Q96" i="26"/>
  <c r="O96" i="26"/>
  <c r="P96" i="26" s="1"/>
  <c r="N96" i="26"/>
  <c r="M96" i="26"/>
  <c r="K96" i="26"/>
  <c r="L96" i="26" s="1"/>
  <c r="J96" i="26"/>
  <c r="I96" i="26"/>
  <c r="G96" i="26"/>
  <c r="H96" i="26" s="1"/>
  <c r="F96" i="26"/>
  <c r="E96" i="26"/>
  <c r="C96" i="26"/>
  <c r="S95" i="26"/>
  <c r="T95" i="26" s="1"/>
  <c r="R95" i="26"/>
  <c r="Q95" i="26"/>
  <c r="O95" i="26"/>
  <c r="P95" i="26" s="1"/>
  <c r="N95" i="26"/>
  <c r="M95" i="26"/>
  <c r="K95" i="26"/>
  <c r="L95" i="26" s="1"/>
  <c r="J95" i="26"/>
  <c r="I95" i="26"/>
  <c r="G95" i="26"/>
  <c r="H95" i="26" s="1"/>
  <c r="F95" i="26"/>
  <c r="E95" i="26"/>
  <c r="C95" i="26"/>
  <c r="T94" i="26"/>
  <c r="S94" i="26"/>
  <c r="Q94" i="26"/>
  <c r="R94" i="26" s="1"/>
  <c r="P94" i="26"/>
  <c r="O94" i="26"/>
  <c r="M94" i="26"/>
  <c r="N94" i="26" s="1"/>
  <c r="L94" i="26"/>
  <c r="K94" i="26"/>
  <c r="I94" i="26"/>
  <c r="J94" i="26" s="1"/>
  <c r="H94" i="26"/>
  <c r="G94" i="26"/>
  <c r="E94" i="26"/>
  <c r="F94" i="26" s="1"/>
  <c r="C94" i="26"/>
  <c r="T93" i="26"/>
  <c r="S93" i="26"/>
  <c r="Q93" i="26"/>
  <c r="R93" i="26" s="1"/>
  <c r="P93" i="26"/>
  <c r="O93" i="26"/>
  <c r="M93" i="26"/>
  <c r="N93" i="26" s="1"/>
  <c r="L93" i="26"/>
  <c r="K93" i="26"/>
  <c r="I93" i="26"/>
  <c r="J93" i="26" s="1"/>
  <c r="H93" i="26"/>
  <c r="G93" i="26"/>
  <c r="E93" i="26"/>
  <c r="F93" i="26" s="1"/>
  <c r="C93" i="26"/>
  <c r="S92" i="26"/>
  <c r="T92" i="26" s="1"/>
  <c r="R92" i="26"/>
  <c r="Q92" i="26"/>
  <c r="O92" i="26"/>
  <c r="P92" i="26" s="1"/>
  <c r="N92" i="26"/>
  <c r="M92" i="26"/>
  <c r="K92" i="26"/>
  <c r="L92" i="26" s="1"/>
  <c r="J92" i="26"/>
  <c r="I92" i="26"/>
  <c r="G92" i="26"/>
  <c r="H92" i="26" s="1"/>
  <c r="F92" i="26"/>
  <c r="E92" i="26"/>
  <c r="C92" i="26"/>
  <c r="S91" i="26"/>
  <c r="T91" i="26" s="1"/>
  <c r="R91" i="26"/>
  <c r="Q91" i="26"/>
  <c r="O91" i="26"/>
  <c r="P91" i="26" s="1"/>
  <c r="N91" i="26"/>
  <c r="M91" i="26"/>
  <c r="K91" i="26"/>
  <c r="L91" i="26" s="1"/>
  <c r="J91" i="26"/>
  <c r="I91" i="26"/>
  <c r="G91" i="26"/>
  <c r="H91" i="26" s="1"/>
  <c r="F91" i="26"/>
  <c r="E91" i="26"/>
  <c r="C91" i="26"/>
  <c r="T90" i="26"/>
  <c r="S90" i="26"/>
  <c r="Q90" i="26"/>
  <c r="R90" i="26" s="1"/>
  <c r="P90" i="26"/>
  <c r="O90" i="26"/>
  <c r="M90" i="26"/>
  <c r="N90" i="26" s="1"/>
  <c r="L90" i="26"/>
  <c r="K90" i="26"/>
  <c r="I90" i="26"/>
  <c r="J90" i="26" s="1"/>
  <c r="H90" i="26"/>
  <c r="G90" i="26"/>
  <c r="E90" i="26"/>
  <c r="F90" i="26" s="1"/>
  <c r="C90" i="26"/>
  <c r="T89" i="26"/>
  <c r="S89" i="26"/>
  <c r="Q89" i="26"/>
  <c r="R89" i="26" s="1"/>
  <c r="P89" i="26"/>
  <c r="O89" i="26"/>
  <c r="M89" i="26"/>
  <c r="N89" i="26" s="1"/>
  <c r="L89" i="26"/>
  <c r="K89" i="26"/>
  <c r="I89" i="26"/>
  <c r="J89" i="26" s="1"/>
  <c r="H89" i="26"/>
  <c r="G89" i="26"/>
  <c r="E89" i="26"/>
  <c r="F89" i="26" s="1"/>
  <c r="C89" i="26"/>
  <c r="S88" i="26"/>
  <c r="T88" i="26" s="1"/>
  <c r="Q88" i="26"/>
  <c r="R88" i="26" s="1"/>
  <c r="O88" i="26"/>
  <c r="P88" i="26" s="1"/>
  <c r="N88" i="26"/>
  <c r="M88" i="26"/>
  <c r="K88" i="26"/>
  <c r="L88" i="26" s="1"/>
  <c r="I88" i="26"/>
  <c r="J88" i="26" s="1"/>
  <c r="G88" i="26"/>
  <c r="H88" i="26" s="1"/>
  <c r="E88" i="26"/>
  <c r="F88" i="26" s="1"/>
  <c r="C88" i="26"/>
  <c r="S87" i="26"/>
  <c r="T87" i="26" s="1"/>
  <c r="R87" i="26"/>
  <c r="Q87" i="26"/>
  <c r="O87" i="26"/>
  <c r="P87" i="26" s="1"/>
  <c r="N87" i="26"/>
  <c r="M87" i="26"/>
  <c r="K87" i="26"/>
  <c r="L87" i="26" s="1"/>
  <c r="J87" i="26"/>
  <c r="I87" i="26"/>
  <c r="G87" i="26"/>
  <c r="H87" i="26" s="1"/>
  <c r="F87" i="26"/>
  <c r="E87" i="26"/>
  <c r="C87" i="26"/>
  <c r="S86" i="26"/>
  <c r="T86" i="26" s="1"/>
  <c r="Q86" i="26"/>
  <c r="R86" i="26" s="1"/>
  <c r="O86" i="26"/>
  <c r="P86" i="26" s="1"/>
  <c r="M86" i="26"/>
  <c r="N86" i="26" s="1"/>
  <c r="L86" i="26"/>
  <c r="K86" i="26"/>
  <c r="I86" i="26"/>
  <c r="J86" i="26" s="1"/>
  <c r="H86" i="26"/>
  <c r="G86" i="26"/>
  <c r="E86" i="26"/>
  <c r="F86" i="26" s="1"/>
  <c r="C86" i="26"/>
  <c r="T85" i="26"/>
  <c r="S85" i="26"/>
  <c r="Q85" i="26"/>
  <c r="R85" i="26" s="1"/>
  <c r="P85" i="26"/>
  <c r="O85" i="26"/>
  <c r="M85" i="26"/>
  <c r="N85" i="26" s="1"/>
  <c r="L85" i="26"/>
  <c r="K85" i="26"/>
  <c r="I85" i="26"/>
  <c r="J85" i="26" s="1"/>
  <c r="H85" i="26"/>
  <c r="G85" i="26"/>
  <c r="E85" i="26"/>
  <c r="F85" i="26" s="1"/>
  <c r="C85" i="26"/>
  <c r="S84" i="26"/>
  <c r="T84" i="26" s="1"/>
  <c r="Q84" i="26"/>
  <c r="R84" i="26" s="1"/>
  <c r="O84" i="26"/>
  <c r="P84" i="26" s="1"/>
  <c r="N84" i="26"/>
  <c r="M84" i="26"/>
  <c r="K84" i="26"/>
  <c r="L84" i="26" s="1"/>
  <c r="J84" i="26"/>
  <c r="I84" i="26"/>
  <c r="G84" i="26"/>
  <c r="H84" i="26" s="1"/>
  <c r="E84" i="26"/>
  <c r="F84" i="26" s="1"/>
  <c r="C84" i="26"/>
  <c r="S83" i="26"/>
  <c r="T83" i="26" s="1"/>
  <c r="R83" i="26"/>
  <c r="Q83" i="26"/>
  <c r="O83" i="26"/>
  <c r="P83" i="26" s="1"/>
  <c r="N83" i="26"/>
  <c r="M83" i="26"/>
  <c r="K83" i="26"/>
  <c r="L83" i="26" s="1"/>
  <c r="J83" i="26"/>
  <c r="I83" i="26"/>
  <c r="G83" i="26"/>
  <c r="H83" i="26" s="1"/>
  <c r="F83" i="26"/>
  <c r="E83" i="26"/>
  <c r="C83" i="26"/>
  <c r="S82" i="26"/>
  <c r="T82" i="26" s="1"/>
  <c r="Q82" i="26"/>
  <c r="R82" i="26" s="1"/>
  <c r="O82" i="26"/>
  <c r="P82" i="26" s="1"/>
  <c r="M82" i="26"/>
  <c r="N82" i="26" s="1"/>
  <c r="L82" i="26"/>
  <c r="K82" i="26"/>
  <c r="I82" i="26"/>
  <c r="J82" i="26" s="1"/>
  <c r="H82" i="26"/>
  <c r="G82" i="26"/>
  <c r="E82" i="26"/>
  <c r="F82" i="26" s="1"/>
  <c r="C82" i="26"/>
  <c r="T81" i="26"/>
  <c r="S81" i="26"/>
  <c r="Q81" i="26"/>
  <c r="R81" i="26" s="1"/>
  <c r="P81" i="26"/>
  <c r="O81" i="26"/>
  <c r="M81" i="26"/>
  <c r="N81" i="26" s="1"/>
  <c r="L81" i="26"/>
  <c r="K81" i="26"/>
  <c r="I81" i="26"/>
  <c r="J81" i="26" s="1"/>
  <c r="H81" i="26"/>
  <c r="G81" i="26"/>
  <c r="E81" i="26"/>
  <c r="F81" i="26" s="1"/>
  <c r="C81" i="26"/>
  <c r="S80" i="26"/>
  <c r="T80" i="26" s="1"/>
  <c r="Q80" i="26"/>
  <c r="R80" i="26" s="1"/>
  <c r="O80" i="26"/>
  <c r="P80" i="26" s="1"/>
  <c r="N80" i="26"/>
  <c r="M80" i="26"/>
  <c r="K80" i="26"/>
  <c r="L80" i="26" s="1"/>
  <c r="J80" i="26"/>
  <c r="I80" i="26"/>
  <c r="G80" i="26"/>
  <c r="H80" i="26" s="1"/>
  <c r="F80" i="26"/>
  <c r="E80" i="26"/>
  <c r="C80" i="26"/>
  <c r="T79" i="26"/>
  <c r="S79" i="26"/>
  <c r="Q79" i="26"/>
  <c r="R79" i="26" s="1"/>
  <c r="P79" i="26"/>
  <c r="O79" i="26"/>
  <c r="M79" i="26"/>
  <c r="N79" i="26" s="1"/>
  <c r="L79" i="26"/>
  <c r="K79" i="26"/>
  <c r="I79" i="26"/>
  <c r="J79" i="26" s="1"/>
  <c r="H79" i="26"/>
  <c r="G79" i="26"/>
  <c r="E79" i="26"/>
  <c r="F79" i="26" s="1"/>
  <c r="C79" i="26"/>
  <c r="T78" i="26"/>
  <c r="S78" i="26"/>
  <c r="Q78" i="26"/>
  <c r="R78" i="26" s="1"/>
  <c r="P78" i="26"/>
  <c r="O78" i="26"/>
  <c r="M78" i="26"/>
  <c r="N78" i="26" s="1"/>
  <c r="L78" i="26"/>
  <c r="K78" i="26"/>
  <c r="I78" i="26"/>
  <c r="J78" i="26" s="1"/>
  <c r="H78" i="26"/>
  <c r="G78" i="26"/>
  <c r="E78" i="26"/>
  <c r="F78" i="26" s="1"/>
  <c r="C78" i="26"/>
  <c r="S77" i="26"/>
  <c r="T77" i="26" s="1"/>
  <c r="R77" i="26"/>
  <c r="Q77" i="26"/>
  <c r="O77" i="26"/>
  <c r="P77" i="26" s="1"/>
  <c r="N77" i="26"/>
  <c r="M77" i="26"/>
  <c r="K77" i="26"/>
  <c r="L77" i="26" s="1"/>
  <c r="J77" i="26"/>
  <c r="I77" i="26"/>
  <c r="G77" i="26"/>
  <c r="H77" i="26" s="1"/>
  <c r="F77" i="26"/>
  <c r="E77" i="26"/>
  <c r="C77" i="26"/>
  <c r="S76" i="26"/>
  <c r="T76" i="26" s="1"/>
  <c r="R76" i="26"/>
  <c r="Q76" i="26"/>
  <c r="O76" i="26"/>
  <c r="P76" i="26" s="1"/>
  <c r="N76" i="26"/>
  <c r="M76" i="26"/>
  <c r="K76" i="26"/>
  <c r="L76" i="26" s="1"/>
  <c r="J76" i="26"/>
  <c r="I76" i="26"/>
  <c r="G76" i="26"/>
  <c r="H76" i="26" s="1"/>
  <c r="F76" i="26"/>
  <c r="E76" i="26"/>
  <c r="C76" i="26"/>
  <c r="T75" i="26"/>
  <c r="S75" i="26"/>
  <c r="Q75" i="26"/>
  <c r="R75" i="26" s="1"/>
  <c r="P75" i="26"/>
  <c r="O75" i="26"/>
  <c r="M75" i="26"/>
  <c r="N75" i="26" s="1"/>
  <c r="L75" i="26"/>
  <c r="K75" i="26"/>
  <c r="I75" i="26"/>
  <c r="J75" i="26" s="1"/>
  <c r="H75" i="26"/>
  <c r="G75" i="26"/>
  <c r="E75" i="26"/>
  <c r="F75" i="26" s="1"/>
  <c r="C75" i="26"/>
  <c r="T74" i="26"/>
  <c r="S74" i="26"/>
  <c r="Q74" i="26"/>
  <c r="R74" i="26" s="1"/>
  <c r="P74" i="26"/>
  <c r="O74" i="26"/>
  <c r="M74" i="26"/>
  <c r="N74" i="26" s="1"/>
  <c r="L74" i="26"/>
  <c r="K74" i="26"/>
  <c r="I74" i="26"/>
  <c r="J74" i="26" s="1"/>
  <c r="H74" i="26"/>
  <c r="G74" i="26"/>
  <c r="E74" i="26"/>
  <c r="F74" i="26" s="1"/>
  <c r="C74" i="26"/>
  <c r="S73" i="26"/>
  <c r="T73" i="26" s="1"/>
  <c r="R73" i="26"/>
  <c r="Q73" i="26"/>
  <c r="O73" i="26"/>
  <c r="P73" i="26" s="1"/>
  <c r="N73" i="26"/>
  <c r="M73" i="26"/>
  <c r="K73" i="26"/>
  <c r="L73" i="26" s="1"/>
  <c r="J73" i="26"/>
  <c r="I73" i="26"/>
  <c r="G73" i="26"/>
  <c r="H73" i="26" s="1"/>
  <c r="F73" i="26"/>
  <c r="E73" i="26"/>
  <c r="C73" i="26"/>
  <c r="S72" i="26"/>
  <c r="T72" i="26" s="1"/>
  <c r="R72" i="26"/>
  <c r="Q72" i="26"/>
  <c r="O72" i="26"/>
  <c r="P72" i="26" s="1"/>
  <c r="N72" i="26"/>
  <c r="M72" i="26"/>
  <c r="K72" i="26"/>
  <c r="L72" i="26" s="1"/>
  <c r="J72" i="26"/>
  <c r="I72" i="26"/>
  <c r="G72" i="26"/>
  <c r="H72" i="26" s="1"/>
  <c r="F72" i="26"/>
  <c r="E72" i="26"/>
  <c r="C72" i="26"/>
  <c r="T71" i="26"/>
  <c r="S71" i="26"/>
  <c r="Q71" i="26"/>
  <c r="R71" i="26" s="1"/>
  <c r="P71" i="26"/>
  <c r="O71" i="26"/>
  <c r="M71" i="26"/>
  <c r="N71" i="26" s="1"/>
  <c r="L71" i="26"/>
  <c r="K71" i="26"/>
  <c r="I71" i="26"/>
  <c r="J71" i="26" s="1"/>
  <c r="H71" i="26"/>
  <c r="G71" i="26"/>
  <c r="E71" i="26"/>
  <c r="F71" i="26" s="1"/>
  <c r="C71" i="26"/>
  <c r="T70" i="26"/>
  <c r="S70" i="26"/>
  <c r="Q70" i="26"/>
  <c r="R70" i="26" s="1"/>
  <c r="P70" i="26"/>
  <c r="O70" i="26"/>
  <c r="M70" i="26"/>
  <c r="N70" i="26" s="1"/>
  <c r="L70" i="26"/>
  <c r="K70" i="26"/>
  <c r="I70" i="26"/>
  <c r="J70" i="26" s="1"/>
  <c r="H70" i="26"/>
  <c r="G70" i="26"/>
  <c r="E70" i="26"/>
  <c r="F70" i="26" s="1"/>
  <c r="C70" i="26"/>
  <c r="S69" i="26"/>
  <c r="T69" i="26" s="1"/>
  <c r="R69" i="26"/>
  <c r="Q69" i="26"/>
  <c r="O69" i="26"/>
  <c r="P69" i="26" s="1"/>
  <c r="N69" i="26"/>
  <c r="M69" i="26"/>
  <c r="K69" i="26"/>
  <c r="L69" i="26" s="1"/>
  <c r="J69" i="26"/>
  <c r="I69" i="26"/>
  <c r="G69" i="26"/>
  <c r="H69" i="26" s="1"/>
  <c r="F69" i="26"/>
  <c r="E69" i="26"/>
  <c r="C69" i="26"/>
  <c r="S68" i="26"/>
  <c r="T68" i="26" s="1"/>
  <c r="R68" i="26"/>
  <c r="Q68" i="26"/>
  <c r="O68" i="26"/>
  <c r="P68" i="26" s="1"/>
  <c r="N68" i="26"/>
  <c r="M68" i="26"/>
  <c r="K68" i="26"/>
  <c r="L68" i="26" s="1"/>
  <c r="J68" i="26"/>
  <c r="I68" i="26"/>
  <c r="G68" i="26"/>
  <c r="H68" i="26" s="1"/>
  <c r="F68" i="26"/>
  <c r="E68" i="26"/>
  <c r="C68" i="26"/>
  <c r="T67" i="26"/>
  <c r="S67" i="26"/>
  <c r="Q67" i="26"/>
  <c r="R67" i="26" s="1"/>
  <c r="P67" i="26"/>
  <c r="O67" i="26"/>
  <c r="M67" i="26"/>
  <c r="N67" i="26" s="1"/>
  <c r="L67" i="26"/>
  <c r="K67" i="26"/>
  <c r="I67" i="26"/>
  <c r="J67" i="26" s="1"/>
  <c r="H67" i="26"/>
  <c r="G67" i="26"/>
  <c r="E67" i="26"/>
  <c r="F67" i="26" s="1"/>
  <c r="C67" i="26"/>
  <c r="T66" i="26"/>
  <c r="S66" i="26"/>
  <c r="Q66" i="26"/>
  <c r="R66" i="26" s="1"/>
  <c r="P66" i="26"/>
  <c r="O66" i="26"/>
  <c r="M66" i="26"/>
  <c r="N66" i="26" s="1"/>
  <c r="L66" i="26"/>
  <c r="K66" i="26"/>
  <c r="I66" i="26"/>
  <c r="J66" i="26" s="1"/>
  <c r="H66" i="26"/>
  <c r="G66" i="26"/>
  <c r="E66" i="26"/>
  <c r="F66" i="26" s="1"/>
  <c r="C66" i="26"/>
  <c r="S65" i="26"/>
  <c r="T65" i="26" s="1"/>
  <c r="R65" i="26"/>
  <c r="Q65" i="26"/>
  <c r="O65" i="26"/>
  <c r="P65" i="26" s="1"/>
  <c r="N65" i="26"/>
  <c r="M65" i="26"/>
  <c r="K65" i="26"/>
  <c r="L65" i="26" s="1"/>
  <c r="J65" i="26"/>
  <c r="I65" i="26"/>
  <c r="G65" i="26"/>
  <c r="H65" i="26" s="1"/>
  <c r="F65" i="26"/>
  <c r="E65" i="26"/>
  <c r="C65" i="26"/>
  <c r="S64" i="26"/>
  <c r="T64" i="26" s="1"/>
  <c r="R64" i="26"/>
  <c r="Q64" i="26"/>
  <c r="O64" i="26"/>
  <c r="P64" i="26" s="1"/>
  <c r="N64" i="26"/>
  <c r="M64" i="26"/>
  <c r="K64" i="26"/>
  <c r="L64" i="26" s="1"/>
  <c r="J64" i="26"/>
  <c r="I64" i="26"/>
  <c r="G64" i="26"/>
  <c r="H64" i="26" s="1"/>
  <c r="F64" i="26"/>
  <c r="E64" i="26"/>
  <c r="C64" i="26"/>
  <c r="T63" i="26"/>
  <c r="S63" i="26"/>
  <c r="Q63" i="26"/>
  <c r="R63" i="26" s="1"/>
  <c r="P63" i="26"/>
  <c r="O63" i="26"/>
  <c r="M63" i="26"/>
  <c r="N63" i="26" s="1"/>
  <c r="L63" i="26"/>
  <c r="K63" i="26"/>
  <c r="I63" i="26"/>
  <c r="J63" i="26" s="1"/>
  <c r="H63" i="26"/>
  <c r="G63" i="26"/>
  <c r="E63" i="26"/>
  <c r="F63" i="26" s="1"/>
  <c r="C63" i="26"/>
  <c r="T62" i="26"/>
  <c r="S62" i="26"/>
  <c r="Q62" i="26"/>
  <c r="R62" i="26" s="1"/>
  <c r="P62" i="26"/>
  <c r="O62" i="26"/>
  <c r="M62" i="26"/>
  <c r="N62" i="26" s="1"/>
  <c r="L62" i="26"/>
  <c r="K62" i="26"/>
  <c r="I62" i="26"/>
  <c r="J62" i="26" s="1"/>
  <c r="H62" i="26"/>
  <c r="G62" i="26"/>
  <c r="E62" i="26"/>
  <c r="F62" i="26" s="1"/>
  <c r="C62" i="26"/>
  <c r="S61" i="26"/>
  <c r="T61" i="26" s="1"/>
  <c r="R61" i="26"/>
  <c r="Q61" i="26"/>
  <c r="O61" i="26"/>
  <c r="P61" i="26" s="1"/>
  <c r="N61" i="26"/>
  <c r="M61" i="26"/>
  <c r="K61" i="26"/>
  <c r="L61" i="26" s="1"/>
  <c r="J61" i="26"/>
  <c r="I61" i="26"/>
  <c r="G61" i="26"/>
  <c r="H61" i="26" s="1"/>
  <c r="F61" i="26"/>
  <c r="E61" i="26"/>
  <c r="C61" i="26"/>
  <c r="S60" i="26"/>
  <c r="T60" i="26" s="1"/>
  <c r="R60" i="26"/>
  <c r="Q60" i="26"/>
  <c r="O60" i="26"/>
  <c r="P60" i="26" s="1"/>
  <c r="N60" i="26"/>
  <c r="M60" i="26"/>
  <c r="K60" i="26"/>
  <c r="L60" i="26" s="1"/>
  <c r="J60" i="26"/>
  <c r="I60" i="26"/>
  <c r="G60" i="26"/>
  <c r="H60" i="26" s="1"/>
  <c r="F60" i="26"/>
  <c r="E60" i="26"/>
  <c r="C60" i="26"/>
  <c r="T59" i="26"/>
  <c r="S59" i="26"/>
  <c r="Q59" i="26"/>
  <c r="R59" i="26" s="1"/>
  <c r="P59" i="26"/>
  <c r="O59" i="26"/>
  <c r="M59" i="26"/>
  <c r="N59" i="26" s="1"/>
  <c r="L59" i="26"/>
  <c r="K59" i="26"/>
  <c r="I59" i="26"/>
  <c r="J59" i="26" s="1"/>
  <c r="H59" i="26"/>
  <c r="G59" i="26"/>
  <c r="E59" i="26"/>
  <c r="F59" i="26" s="1"/>
  <c r="C59" i="26"/>
  <c r="T58" i="26"/>
  <c r="S58" i="26"/>
  <c r="Q58" i="26"/>
  <c r="R58" i="26" s="1"/>
  <c r="P58" i="26"/>
  <c r="O58" i="26"/>
  <c r="M58" i="26"/>
  <c r="N58" i="26" s="1"/>
  <c r="L58" i="26"/>
  <c r="K58" i="26"/>
  <c r="I58" i="26"/>
  <c r="J58" i="26" s="1"/>
  <c r="H58" i="26"/>
  <c r="G58" i="26"/>
  <c r="E58" i="26"/>
  <c r="F58" i="26" s="1"/>
  <c r="C58" i="26"/>
  <c r="S57" i="26"/>
  <c r="T57" i="26" s="1"/>
  <c r="R57" i="26"/>
  <c r="Q57" i="26"/>
  <c r="O57" i="26"/>
  <c r="P57" i="26" s="1"/>
  <c r="N57" i="26"/>
  <c r="M57" i="26"/>
  <c r="K57" i="26"/>
  <c r="L57" i="26" s="1"/>
  <c r="J57" i="26"/>
  <c r="I57" i="26"/>
  <c r="G57" i="26"/>
  <c r="H57" i="26" s="1"/>
  <c r="F57" i="26"/>
  <c r="E57" i="26"/>
  <c r="C57" i="26"/>
  <c r="S56" i="26"/>
  <c r="T56" i="26" s="1"/>
  <c r="R56" i="26"/>
  <c r="Q56" i="26"/>
  <c r="O56" i="26"/>
  <c r="P56" i="26" s="1"/>
  <c r="N56" i="26"/>
  <c r="M56" i="26"/>
  <c r="K56" i="26"/>
  <c r="L56" i="26" s="1"/>
  <c r="J56" i="26"/>
  <c r="I56" i="26"/>
  <c r="G56" i="26"/>
  <c r="H56" i="26" s="1"/>
  <c r="F56" i="26"/>
  <c r="E56" i="26"/>
  <c r="C56" i="26"/>
  <c r="T55" i="26"/>
  <c r="S55" i="26"/>
  <c r="Q55" i="26"/>
  <c r="R55" i="26" s="1"/>
  <c r="P55" i="26"/>
  <c r="O55" i="26"/>
  <c r="M55" i="26"/>
  <c r="N55" i="26" s="1"/>
  <c r="L55" i="26"/>
  <c r="K55" i="26"/>
  <c r="I55" i="26"/>
  <c r="J55" i="26" s="1"/>
  <c r="H55" i="26"/>
  <c r="G55" i="26"/>
  <c r="E55" i="26"/>
  <c r="F55" i="26" s="1"/>
  <c r="C55" i="26"/>
  <c r="T54" i="26"/>
  <c r="S54" i="26"/>
  <c r="Q54" i="26"/>
  <c r="R54" i="26" s="1"/>
  <c r="P54" i="26"/>
  <c r="O54" i="26"/>
  <c r="M54" i="26"/>
  <c r="N54" i="26" s="1"/>
  <c r="L54" i="26"/>
  <c r="K54" i="26"/>
  <c r="I54" i="26"/>
  <c r="J54" i="26" s="1"/>
  <c r="H54" i="26"/>
  <c r="G54" i="26"/>
  <c r="E54" i="26"/>
  <c r="F54" i="26" s="1"/>
  <c r="C54" i="26"/>
  <c r="S53" i="26"/>
  <c r="T53" i="26" s="1"/>
  <c r="R53" i="26"/>
  <c r="Q53" i="26"/>
  <c r="O53" i="26"/>
  <c r="P53" i="26" s="1"/>
  <c r="N53" i="26"/>
  <c r="M53" i="26"/>
  <c r="K53" i="26"/>
  <c r="L53" i="26" s="1"/>
  <c r="J53" i="26"/>
  <c r="I53" i="26"/>
  <c r="G53" i="26"/>
  <c r="H53" i="26" s="1"/>
  <c r="F53" i="26"/>
  <c r="E53" i="26"/>
  <c r="C53" i="26"/>
  <c r="S52" i="26"/>
  <c r="T52" i="26" s="1"/>
  <c r="R52" i="26"/>
  <c r="Q52" i="26"/>
  <c r="O52" i="26"/>
  <c r="P52" i="26" s="1"/>
  <c r="N52" i="26"/>
  <c r="M52" i="26"/>
  <c r="K52" i="26"/>
  <c r="L52" i="26" s="1"/>
  <c r="J52" i="26"/>
  <c r="I52" i="26"/>
  <c r="G52" i="26"/>
  <c r="H52" i="26" s="1"/>
  <c r="F52" i="26"/>
  <c r="E52" i="26"/>
  <c r="C52" i="26"/>
  <c r="T51" i="26"/>
  <c r="S51" i="26"/>
  <c r="Q51" i="26"/>
  <c r="R51" i="26" s="1"/>
  <c r="P51" i="26"/>
  <c r="O51" i="26"/>
  <c r="M51" i="26"/>
  <c r="N51" i="26" s="1"/>
  <c r="L51" i="26"/>
  <c r="K51" i="26"/>
  <c r="I51" i="26"/>
  <c r="J51" i="26" s="1"/>
  <c r="H51" i="26"/>
  <c r="G51" i="26"/>
  <c r="E51" i="26"/>
  <c r="F51" i="26" s="1"/>
  <c r="C51" i="26"/>
  <c r="T50" i="26"/>
  <c r="S50" i="26"/>
  <c r="Q50" i="26"/>
  <c r="R50" i="26" s="1"/>
  <c r="P50" i="26"/>
  <c r="O50" i="26"/>
  <c r="M50" i="26"/>
  <c r="N50" i="26" s="1"/>
  <c r="L50" i="26"/>
  <c r="K50" i="26"/>
  <c r="I50" i="26"/>
  <c r="J50" i="26" s="1"/>
  <c r="H50" i="26"/>
  <c r="G50" i="26"/>
  <c r="E50" i="26"/>
  <c r="F50" i="26" s="1"/>
  <c r="C50" i="26"/>
  <c r="S49" i="26"/>
  <c r="T49" i="26" s="1"/>
  <c r="R49" i="26"/>
  <c r="Q49" i="26"/>
  <c r="O49" i="26"/>
  <c r="P49" i="26" s="1"/>
  <c r="N49" i="26"/>
  <c r="M49" i="26"/>
  <c r="K49" i="26"/>
  <c r="L49" i="26" s="1"/>
  <c r="J49" i="26"/>
  <c r="I49" i="26"/>
  <c r="G49" i="26"/>
  <c r="H49" i="26" s="1"/>
  <c r="F49" i="26"/>
  <c r="E49" i="26"/>
  <c r="C49" i="26"/>
  <c r="S48" i="26"/>
  <c r="T48" i="26" s="1"/>
  <c r="R48" i="26"/>
  <c r="Q48" i="26"/>
  <c r="O48" i="26"/>
  <c r="P48" i="26" s="1"/>
  <c r="N48" i="26"/>
  <c r="M48" i="26"/>
  <c r="K48" i="26"/>
  <c r="L48" i="26" s="1"/>
  <c r="J48" i="26"/>
  <c r="I48" i="26"/>
  <c r="G48" i="26"/>
  <c r="H48" i="26" s="1"/>
  <c r="F48" i="26"/>
  <c r="E48" i="26"/>
  <c r="C48" i="26"/>
  <c r="T47" i="26"/>
  <c r="S47" i="26"/>
  <c r="Q47" i="26"/>
  <c r="R47" i="26" s="1"/>
  <c r="P47" i="26"/>
  <c r="O47" i="26"/>
  <c r="M47" i="26"/>
  <c r="N47" i="26" s="1"/>
  <c r="L47" i="26"/>
  <c r="K47" i="26"/>
  <c r="I47" i="26"/>
  <c r="J47" i="26" s="1"/>
  <c r="H47" i="26"/>
  <c r="G47" i="26"/>
  <c r="E47" i="26"/>
  <c r="F47" i="26" s="1"/>
  <c r="C47" i="26"/>
  <c r="T46" i="26"/>
  <c r="S46" i="26"/>
  <c r="Q46" i="26"/>
  <c r="R46" i="26" s="1"/>
  <c r="P46" i="26"/>
  <c r="O46" i="26"/>
  <c r="M46" i="26"/>
  <c r="N46" i="26" s="1"/>
  <c r="L46" i="26"/>
  <c r="K46" i="26"/>
  <c r="I46" i="26"/>
  <c r="J46" i="26" s="1"/>
  <c r="H46" i="26"/>
  <c r="G46" i="26"/>
  <c r="E46" i="26"/>
  <c r="F46" i="26" s="1"/>
  <c r="C46" i="26"/>
  <c r="S45" i="26"/>
  <c r="T45" i="26" s="1"/>
  <c r="R45" i="26"/>
  <c r="Q45" i="26"/>
  <c r="O45" i="26"/>
  <c r="P45" i="26" s="1"/>
  <c r="N45" i="26"/>
  <c r="M45" i="26"/>
  <c r="K45" i="26"/>
  <c r="L45" i="26" s="1"/>
  <c r="J45" i="26"/>
  <c r="I45" i="26"/>
  <c r="G45" i="26"/>
  <c r="H45" i="26" s="1"/>
  <c r="F45" i="26"/>
  <c r="E45" i="26"/>
  <c r="C45" i="26"/>
  <c r="S44" i="26"/>
  <c r="T44" i="26" s="1"/>
  <c r="R44" i="26"/>
  <c r="Q44" i="26"/>
  <c r="O44" i="26"/>
  <c r="P44" i="26" s="1"/>
  <c r="N44" i="26"/>
  <c r="M44" i="26"/>
  <c r="K44" i="26"/>
  <c r="L44" i="26" s="1"/>
  <c r="J44" i="26"/>
  <c r="I44" i="26"/>
  <c r="G44" i="26"/>
  <c r="H44" i="26" s="1"/>
  <c r="F44" i="26"/>
  <c r="E44" i="26"/>
  <c r="C44" i="26"/>
  <c r="T43" i="26"/>
  <c r="S43" i="26"/>
  <c r="Q43" i="26"/>
  <c r="R43" i="26" s="1"/>
  <c r="P43" i="26"/>
  <c r="O43" i="26"/>
  <c r="M43" i="26"/>
  <c r="N43" i="26" s="1"/>
  <c r="L43" i="26"/>
  <c r="K43" i="26"/>
  <c r="I43" i="26"/>
  <c r="J43" i="26" s="1"/>
  <c r="H43" i="26"/>
  <c r="G43" i="26"/>
  <c r="E43" i="26"/>
  <c r="F43" i="26" s="1"/>
  <c r="C43" i="26"/>
  <c r="T42" i="26"/>
  <c r="S42" i="26"/>
  <c r="Q42" i="26"/>
  <c r="R42" i="26" s="1"/>
  <c r="P42" i="26"/>
  <c r="O42" i="26"/>
  <c r="M42" i="26"/>
  <c r="N42" i="26" s="1"/>
  <c r="L42" i="26"/>
  <c r="K42" i="26"/>
  <c r="I42" i="26"/>
  <c r="J42" i="26" s="1"/>
  <c r="H42" i="26"/>
  <c r="G42" i="26"/>
  <c r="E42" i="26"/>
  <c r="F42" i="26" s="1"/>
  <c r="C42" i="26"/>
  <c r="S41" i="26"/>
  <c r="T41" i="26" s="1"/>
  <c r="R41" i="26"/>
  <c r="Q41" i="26"/>
  <c r="O41" i="26"/>
  <c r="P41" i="26" s="1"/>
  <c r="N41" i="26"/>
  <c r="M41" i="26"/>
  <c r="K41" i="26"/>
  <c r="L41" i="26" s="1"/>
  <c r="J41" i="26"/>
  <c r="I41" i="26"/>
  <c r="G41" i="26"/>
  <c r="H41" i="26" s="1"/>
  <c r="F41" i="26"/>
  <c r="E41" i="26"/>
  <c r="C41" i="26"/>
  <c r="S40" i="26"/>
  <c r="T40" i="26" s="1"/>
  <c r="R40" i="26"/>
  <c r="Q40" i="26"/>
  <c r="O40" i="26"/>
  <c r="P40" i="26" s="1"/>
  <c r="N40" i="26"/>
  <c r="M40" i="26"/>
  <c r="K40" i="26"/>
  <c r="L40" i="26" s="1"/>
  <c r="J40" i="26"/>
  <c r="I40" i="26"/>
  <c r="G40" i="26"/>
  <c r="H40" i="26" s="1"/>
  <c r="F40" i="26"/>
  <c r="E40" i="26"/>
  <c r="C40" i="26"/>
  <c r="T39" i="26"/>
  <c r="S39" i="26"/>
  <c r="Q39" i="26"/>
  <c r="R39" i="26" s="1"/>
  <c r="P39" i="26"/>
  <c r="O39" i="26"/>
  <c r="M39" i="26"/>
  <c r="N39" i="26" s="1"/>
  <c r="L39" i="26"/>
  <c r="K39" i="26"/>
  <c r="I39" i="26"/>
  <c r="J39" i="26" s="1"/>
  <c r="H39" i="26"/>
  <c r="G39" i="26"/>
  <c r="E39" i="26"/>
  <c r="F39" i="26" s="1"/>
  <c r="C39" i="26"/>
  <c r="T38" i="26"/>
  <c r="S38" i="26"/>
  <c r="Q38" i="26"/>
  <c r="R38" i="26" s="1"/>
  <c r="P38" i="26"/>
  <c r="O38" i="26"/>
  <c r="M38" i="26"/>
  <c r="N38" i="26" s="1"/>
  <c r="L38" i="26"/>
  <c r="K38" i="26"/>
  <c r="I38" i="26"/>
  <c r="J38" i="26" s="1"/>
  <c r="H38" i="26"/>
  <c r="G38" i="26"/>
  <c r="E38" i="26"/>
  <c r="F38" i="26" s="1"/>
  <c r="C38" i="26"/>
  <c r="S37" i="26"/>
  <c r="T37" i="26" s="1"/>
  <c r="R37" i="26"/>
  <c r="Q37" i="26"/>
  <c r="O37" i="26"/>
  <c r="P37" i="26" s="1"/>
  <c r="N37" i="26"/>
  <c r="M37" i="26"/>
  <c r="K37" i="26"/>
  <c r="L37" i="26" s="1"/>
  <c r="J37" i="26"/>
  <c r="I37" i="26"/>
  <c r="G37" i="26"/>
  <c r="H37" i="26" s="1"/>
  <c r="F37" i="26"/>
  <c r="E37" i="26"/>
  <c r="C37" i="26"/>
  <c r="S36" i="26"/>
  <c r="T36" i="26" s="1"/>
  <c r="R36" i="26"/>
  <c r="Q36" i="26"/>
  <c r="O36" i="26"/>
  <c r="P36" i="26" s="1"/>
  <c r="N36" i="26"/>
  <c r="M36" i="26"/>
  <c r="K36" i="26"/>
  <c r="L36" i="26" s="1"/>
  <c r="J36" i="26"/>
  <c r="I36" i="26"/>
  <c r="G36" i="26"/>
  <c r="H36" i="26" s="1"/>
  <c r="F36" i="26"/>
  <c r="E36" i="26"/>
  <c r="C36" i="26"/>
  <c r="T35" i="26"/>
  <c r="S35" i="26"/>
  <c r="Q35" i="26"/>
  <c r="R35" i="26" s="1"/>
  <c r="P35" i="26"/>
  <c r="O35" i="26"/>
  <c r="M35" i="26"/>
  <c r="N35" i="26" s="1"/>
  <c r="L35" i="26"/>
  <c r="K35" i="26"/>
  <c r="I35" i="26"/>
  <c r="J35" i="26" s="1"/>
  <c r="H35" i="26"/>
  <c r="G35" i="26"/>
  <c r="E35" i="26"/>
  <c r="F35" i="26" s="1"/>
  <c r="C35" i="26"/>
  <c r="T34" i="26"/>
  <c r="S34" i="26"/>
  <c r="Q34" i="26"/>
  <c r="R34" i="26" s="1"/>
  <c r="P34" i="26"/>
  <c r="O34" i="26"/>
  <c r="M34" i="26"/>
  <c r="N34" i="26" s="1"/>
  <c r="L34" i="26"/>
  <c r="K34" i="26"/>
  <c r="I34" i="26"/>
  <c r="J34" i="26" s="1"/>
  <c r="H34" i="26"/>
  <c r="G34" i="26"/>
  <c r="E34" i="26"/>
  <c r="F34" i="26" s="1"/>
  <c r="C34" i="26"/>
  <c r="S33" i="26"/>
  <c r="T33" i="26" s="1"/>
  <c r="R33" i="26"/>
  <c r="Q33" i="26"/>
  <c r="O33" i="26"/>
  <c r="P33" i="26" s="1"/>
  <c r="N33" i="26"/>
  <c r="M33" i="26"/>
  <c r="K33" i="26"/>
  <c r="L33" i="26" s="1"/>
  <c r="J33" i="26"/>
  <c r="I33" i="26"/>
  <c r="G33" i="26"/>
  <c r="H33" i="26" s="1"/>
  <c r="F33" i="26"/>
  <c r="E33" i="26"/>
  <c r="C33" i="26"/>
  <c r="S32" i="26"/>
  <c r="T32" i="26" s="1"/>
  <c r="R32" i="26"/>
  <c r="Q32" i="26"/>
  <c r="O32" i="26"/>
  <c r="P32" i="26" s="1"/>
  <c r="N32" i="26"/>
  <c r="M32" i="26"/>
  <c r="K32" i="26"/>
  <c r="L32" i="26" s="1"/>
  <c r="J32" i="26"/>
  <c r="I32" i="26"/>
  <c r="G32" i="26"/>
  <c r="H32" i="26" s="1"/>
  <c r="F32" i="26"/>
  <c r="E32" i="26"/>
  <c r="C32" i="26"/>
  <c r="T31" i="26"/>
  <c r="S31" i="26"/>
  <c r="Q31" i="26"/>
  <c r="R31" i="26" s="1"/>
  <c r="P31" i="26"/>
  <c r="O31" i="26"/>
  <c r="M31" i="26"/>
  <c r="N31" i="26" s="1"/>
  <c r="L31" i="26"/>
  <c r="K31" i="26"/>
  <c r="I31" i="26"/>
  <c r="J31" i="26" s="1"/>
  <c r="H31" i="26"/>
  <c r="G31" i="26"/>
  <c r="E31" i="26"/>
  <c r="F31" i="26" s="1"/>
  <c r="C31" i="26"/>
  <c r="T30" i="26"/>
  <c r="S30" i="26"/>
  <c r="Q30" i="26"/>
  <c r="R30" i="26" s="1"/>
  <c r="P30" i="26"/>
  <c r="O30" i="26"/>
  <c r="M30" i="26"/>
  <c r="N30" i="26" s="1"/>
  <c r="L30" i="26"/>
  <c r="K30" i="26"/>
  <c r="I30" i="26"/>
  <c r="J30" i="26" s="1"/>
  <c r="H30" i="26"/>
  <c r="G30" i="26"/>
  <c r="E30" i="26"/>
  <c r="F30" i="26" s="1"/>
  <c r="C30" i="26"/>
  <c r="S29" i="26"/>
  <c r="T29" i="26" s="1"/>
  <c r="R29" i="26"/>
  <c r="Q29" i="26"/>
  <c r="O29" i="26"/>
  <c r="P29" i="26" s="1"/>
  <c r="N29" i="26"/>
  <c r="M29" i="26"/>
  <c r="K29" i="26"/>
  <c r="L29" i="26" s="1"/>
  <c r="J29" i="26"/>
  <c r="I29" i="26"/>
  <c r="G29" i="26"/>
  <c r="H29" i="26" s="1"/>
  <c r="F29" i="26"/>
  <c r="E29" i="26"/>
  <c r="C29" i="26"/>
  <c r="S28" i="26"/>
  <c r="T28" i="26" s="1"/>
  <c r="R28" i="26"/>
  <c r="Q28" i="26"/>
  <c r="O28" i="26"/>
  <c r="P28" i="26" s="1"/>
  <c r="N28" i="26"/>
  <c r="M28" i="26"/>
  <c r="K28" i="26"/>
  <c r="L28" i="26" s="1"/>
  <c r="J28" i="26"/>
  <c r="I28" i="26"/>
  <c r="G28" i="26"/>
  <c r="H28" i="26" s="1"/>
  <c r="F28" i="26"/>
  <c r="E28" i="26"/>
  <c r="C28" i="26"/>
  <c r="T27" i="26"/>
  <c r="S27" i="26"/>
  <c r="Q27" i="26"/>
  <c r="R27" i="26" s="1"/>
  <c r="P27" i="26"/>
  <c r="O27" i="26"/>
  <c r="M27" i="26"/>
  <c r="N27" i="26" s="1"/>
  <c r="L27" i="26"/>
  <c r="K27" i="26"/>
  <c r="I27" i="26"/>
  <c r="J27" i="26" s="1"/>
  <c r="H27" i="26"/>
  <c r="G27" i="26"/>
  <c r="E27" i="26"/>
  <c r="F27" i="26" s="1"/>
  <c r="C27" i="26"/>
  <c r="T26" i="26"/>
  <c r="S26" i="26"/>
  <c r="Q26" i="26"/>
  <c r="R26" i="26" s="1"/>
  <c r="P26" i="26"/>
  <c r="O26" i="26"/>
  <c r="M26" i="26"/>
  <c r="N26" i="26" s="1"/>
  <c r="L26" i="26"/>
  <c r="K26" i="26"/>
  <c r="I26" i="26"/>
  <c r="J26" i="26" s="1"/>
  <c r="H26" i="26"/>
  <c r="G26" i="26"/>
  <c r="E26" i="26"/>
  <c r="F26" i="26" s="1"/>
  <c r="C26" i="26"/>
  <c r="S25" i="26"/>
  <c r="T25" i="26" s="1"/>
  <c r="R25" i="26"/>
  <c r="Q25" i="26"/>
  <c r="O25" i="26"/>
  <c r="P25" i="26" s="1"/>
  <c r="N25" i="26"/>
  <c r="M25" i="26"/>
  <c r="K25" i="26"/>
  <c r="L25" i="26" s="1"/>
  <c r="J25" i="26"/>
  <c r="I25" i="26"/>
  <c r="G25" i="26"/>
  <c r="H25" i="26" s="1"/>
  <c r="F25" i="26"/>
  <c r="E25" i="26"/>
  <c r="C25" i="26"/>
  <c r="S24" i="26"/>
  <c r="T24" i="26" s="1"/>
  <c r="R24" i="26"/>
  <c r="Q24" i="26"/>
  <c r="O24" i="26"/>
  <c r="P24" i="26" s="1"/>
  <c r="N24" i="26"/>
  <c r="M24" i="26"/>
  <c r="K24" i="26"/>
  <c r="L24" i="26" s="1"/>
  <c r="J24" i="26"/>
  <c r="I24" i="26"/>
  <c r="G24" i="26"/>
  <c r="H24" i="26" s="1"/>
  <c r="F24" i="26"/>
  <c r="E24" i="26"/>
  <c r="C24" i="26"/>
  <c r="T23" i="26"/>
  <c r="S23" i="26"/>
  <c r="Q23" i="26"/>
  <c r="R23" i="26" s="1"/>
  <c r="P23" i="26"/>
  <c r="O23" i="26"/>
  <c r="M23" i="26"/>
  <c r="N23" i="26" s="1"/>
  <c r="L23" i="26"/>
  <c r="K23" i="26"/>
  <c r="I23" i="26"/>
  <c r="J23" i="26" s="1"/>
  <c r="H23" i="26"/>
  <c r="G23" i="26"/>
  <c r="E23" i="26"/>
  <c r="F23" i="26" s="1"/>
  <c r="C23" i="26"/>
  <c r="T22" i="26"/>
  <c r="S22" i="26"/>
  <c r="Q22" i="26"/>
  <c r="R22" i="26" s="1"/>
  <c r="P22" i="26"/>
  <c r="O22" i="26"/>
  <c r="M22" i="26"/>
  <c r="N22" i="26" s="1"/>
  <c r="L22" i="26"/>
  <c r="K22" i="26"/>
  <c r="I22" i="26"/>
  <c r="J22" i="26" s="1"/>
  <c r="H22" i="26"/>
  <c r="G22" i="26"/>
  <c r="E22" i="26"/>
  <c r="F22" i="26" s="1"/>
  <c r="C22" i="26"/>
  <c r="S21" i="26"/>
  <c r="T21" i="26" s="1"/>
  <c r="R21" i="26"/>
  <c r="Q21" i="26"/>
  <c r="O21" i="26"/>
  <c r="P21" i="26" s="1"/>
  <c r="N21" i="26"/>
  <c r="M21" i="26"/>
  <c r="K21" i="26"/>
  <c r="L21" i="26" s="1"/>
  <c r="J21" i="26"/>
  <c r="I21" i="26"/>
  <c r="G21" i="26"/>
  <c r="H21" i="26" s="1"/>
  <c r="F21" i="26"/>
  <c r="E21" i="26"/>
  <c r="C21" i="26"/>
  <c r="S20" i="26"/>
  <c r="T20" i="26" s="1"/>
  <c r="R20" i="26"/>
  <c r="Q20" i="26"/>
  <c r="O20" i="26"/>
  <c r="P20" i="26" s="1"/>
  <c r="N20" i="26"/>
  <c r="M20" i="26"/>
  <c r="K20" i="26"/>
  <c r="L20" i="26" s="1"/>
  <c r="J20" i="26"/>
  <c r="I20" i="26"/>
  <c r="G20" i="26"/>
  <c r="H20" i="26" s="1"/>
  <c r="F20" i="26"/>
  <c r="E20" i="26"/>
  <c r="C20" i="26"/>
  <c r="T19" i="26"/>
  <c r="S19" i="26"/>
  <c r="Q19" i="26"/>
  <c r="R19" i="26" s="1"/>
  <c r="P19" i="26"/>
  <c r="O19" i="26"/>
  <c r="M19" i="26"/>
  <c r="N19" i="26" s="1"/>
  <c r="L19" i="26"/>
  <c r="K19" i="26"/>
  <c r="I19" i="26"/>
  <c r="J19" i="26" s="1"/>
  <c r="H19" i="26"/>
  <c r="G19" i="26"/>
  <c r="E19" i="26"/>
  <c r="F19" i="26" s="1"/>
  <c r="C19" i="26"/>
  <c r="T18" i="26"/>
  <c r="S18" i="26"/>
  <c r="Q18" i="26"/>
  <c r="R18" i="26" s="1"/>
  <c r="P18" i="26"/>
  <c r="O18" i="26"/>
  <c r="M18" i="26"/>
  <c r="N18" i="26" s="1"/>
  <c r="L18" i="26"/>
  <c r="K18" i="26"/>
  <c r="I18" i="26"/>
  <c r="J18" i="26" s="1"/>
  <c r="H18" i="26"/>
  <c r="G18" i="26"/>
  <c r="E18" i="26"/>
  <c r="F18" i="26" s="1"/>
  <c r="C18" i="26"/>
  <c r="S17" i="26"/>
  <c r="T17" i="26" s="1"/>
  <c r="R17" i="26"/>
  <c r="Q17" i="26"/>
  <c r="O17" i="26"/>
  <c r="P17" i="26" s="1"/>
  <c r="N17" i="26"/>
  <c r="M17" i="26"/>
  <c r="K17" i="26"/>
  <c r="L17" i="26" s="1"/>
  <c r="J17" i="26"/>
  <c r="I17" i="26"/>
  <c r="G17" i="26"/>
  <c r="H17" i="26" s="1"/>
  <c r="F17" i="26"/>
  <c r="E17" i="26"/>
  <c r="C17" i="26"/>
  <c r="S16" i="26"/>
  <c r="T16" i="26" s="1"/>
  <c r="R16" i="26"/>
  <c r="Q16" i="26"/>
  <c r="O16" i="26"/>
  <c r="P16" i="26" s="1"/>
  <c r="N16" i="26"/>
  <c r="M16" i="26"/>
  <c r="K16" i="26"/>
  <c r="L16" i="26" s="1"/>
  <c r="J16" i="26"/>
  <c r="I16" i="26"/>
  <c r="G16" i="26"/>
  <c r="H16" i="26" s="1"/>
  <c r="F16" i="26"/>
  <c r="E16" i="26"/>
  <c r="C16" i="26"/>
  <c r="T15" i="26"/>
  <c r="S15" i="26"/>
  <c r="Q15" i="26"/>
  <c r="R15" i="26" s="1"/>
  <c r="P15" i="26"/>
  <c r="O15" i="26"/>
  <c r="M15" i="26"/>
  <c r="N15" i="26" s="1"/>
  <c r="L15" i="26"/>
  <c r="K15" i="26"/>
  <c r="I15" i="26"/>
  <c r="J15" i="26" s="1"/>
  <c r="H15" i="26"/>
  <c r="G15" i="26"/>
  <c r="E15" i="26"/>
  <c r="F15" i="26" s="1"/>
  <c r="C15" i="26"/>
  <c r="T14" i="26"/>
  <c r="S14" i="26"/>
  <c r="Q14" i="26"/>
  <c r="R14" i="26" s="1"/>
  <c r="P14" i="26"/>
  <c r="O14" i="26"/>
  <c r="M14" i="26"/>
  <c r="N14" i="26" s="1"/>
  <c r="L14" i="26"/>
  <c r="K14" i="26"/>
  <c r="I14" i="26"/>
  <c r="J14" i="26" s="1"/>
  <c r="H14" i="26"/>
  <c r="G14" i="26"/>
  <c r="E14" i="26"/>
  <c r="F14" i="26" s="1"/>
  <c r="C14" i="26"/>
  <c r="S13" i="26"/>
  <c r="T13" i="26" s="1"/>
  <c r="R13" i="26"/>
  <c r="Q13" i="26"/>
  <c r="O13" i="26"/>
  <c r="P13" i="26" s="1"/>
  <c r="N13" i="26"/>
  <c r="M13" i="26"/>
  <c r="K13" i="26"/>
  <c r="L13" i="26" s="1"/>
  <c r="J13" i="26"/>
  <c r="I13" i="26"/>
  <c r="G13" i="26"/>
  <c r="H13" i="26" s="1"/>
  <c r="F13" i="26"/>
  <c r="E13" i="26"/>
  <c r="C13" i="26"/>
  <c r="S12" i="26"/>
  <c r="T12" i="26" s="1"/>
  <c r="R12" i="26"/>
  <c r="Q12" i="26"/>
  <c r="O12" i="26"/>
  <c r="P12" i="26" s="1"/>
  <c r="N12" i="26"/>
  <c r="M12" i="26"/>
  <c r="K12" i="26"/>
  <c r="L12" i="26" s="1"/>
  <c r="J12" i="26"/>
  <c r="I12" i="26"/>
  <c r="G12" i="26"/>
  <c r="H12" i="26" s="1"/>
  <c r="F12" i="26"/>
  <c r="E12" i="26"/>
  <c r="C12" i="26"/>
  <c r="T11" i="26"/>
  <c r="S11" i="26"/>
  <c r="Q11" i="26"/>
  <c r="R11" i="26" s="1"/>
  <c r="P11" i="26"/>
  <c r="O11" i="26"/>
  <c r="M11" i="26"/>
  <c r="N11" i="26" s="1"/>
  <c r="L11" i="26"/>
  <c r="K11" i="26"/>
  <c r="I11" i="26"/>
  <c r="J11" i="26" s="1"/>
  <c r="H11" i="26"/>
  <c r="G11" i="26"/>
  <c r="E11" i="26"/>
  <c r="F11" i="26" s="1"/>
  <c r="C11" i="26"/>
  <c r="T10" i="26"/>
  <c r="S10" i="26"/>
  <c r="Q10" i="26"/>
  <c r="R10" i="26" s="1"/>
  <c r="P10" i="26"/>
  <c r="O10" i="26"/>
  <c r="M10" i="26"/>
  <c r="N10" i="26" s="1"/>
  <c r="L10" i="26"/>
  <c r="K10" i="26"/>
  <c r="I10" i="26"/>
  <c r="J10" i="26" s="1"/>
  <c r="H10" i="26"/>
  <c r="G10" i="26"/>
  <c r="E10" i="26"/>
  <c r="F10" i="26" s="1"/>
  <c r="C10" i="26"/>
  <c r="S9" i="26"/>
  <c r="T9" i="26" s="1"/>
  <c r="R9" i="26"/>
  <c r="Q9" i="26"/>
  <c r="O9" i="26"/>
  <c r="P9" i="26" s="1"/>
  <c r="N9" i="26"/>
  <c r="M9" i="26"/>
  <c r="K9" i="26"/>
  <c r="L9" i="26" s="1"/>
  <c r="J9" i="26"/>
  <c r="I9" i="26"/>
  <c r="G9" i="26"/>
  <c r="H9" i="26" s="1"/>
  <c r="F9" i="26"/>
  <c r="E9" i="26"/>
  <c r="C9" i="26"/>
  <c r="S8" i="26"/>
  <c r="T8" i="26" s="1"/>
  <c r="R8" i="26"/>
  <c r="Q8" i="26"/>
  <c r="O8" i="26"/>
  <c r="P8" i="26" s="1"/>
  <c r="N8" i="26"/>
  <c r="M8" i="26"/>
  <c r="K8" i="26"/>
  <c r="L8" i="26" s="1"/>
  <c r="J8" i="26"/>
  <c r="I8" i="26"/>
  <c r="G8" i="26"/>
  <c r="H8" i="26" s="1"/>
  <c r="F8" i="26"/>
  <c r="E8" i="26"/>
  <c r="C8" i="26"/>
  <c r="T7" i="26"/>
  <c r="S7" i="26"/>
  <c r="Q7" i="26"/>
  <c r="R7" i="26" s="1"/>
  <c r="O7" i="26"/>
  <c r="P7" i="26" s="1"/>
  <c r="M7" i="26"/>
  <c r="N7" i="26" s="1"/>
  <c r="K7" i="26"/>
  <c r="L7" i="26" s="1"/>
  <c r="I7" i="26"/>
  <c r="J7" i="26" s="1"/>
  <c r="G7" i="26"/>
  <c r="H7" i="26" s="1"/>
  <c r="E7" i="26"/>
  <c r="F7" i="26" s="1"/>
  <c r="C7" i="26"/>
  <c r="T6" i="26"/>
  <c r="S6" i="26"/>
  <c r="Q6" i="26"/>
  <c r="R6" i="26" s="1"/>
  <c r="P6" i="26"/>
  <c r="O6" i="26"/>
  <c r="M6" i="26"/>
  <c r="N6" i="26" s="1"/>
  <c r="L6" i="26"/>
  <c r="K6" i="26"/>
  <c r="I6" i="26"/>
  <c r="J6" i="26" s="1"/>
  <c r="H6" i="26"/>
  <c r="G6" i="26"/>
  <c r="E6" i="26"/>
  <c r="F6" i="26" s="1"/>
  <c r="C6" i="26"/>
  <c r="S5" i="26"/>
  <c r="T5" i="26" s="1"/>
  <c r="Q5" i="26"/>
  <c r="R5" i="26" s="1"/>
  <c r="O5" i="26"/>
  <c r="P5" i="26" s="1"/>
  <c r="M5" i="26"/>
  <c r="N5" i="26" s="1"/>
  <c r="K5" i="26"/>
  <c r="L5" i="26" s="1"/>
  <c r="I5" i="26"/>
  <c r="J5" i="26" s="1"/>
  <c r="G5" i="26"/>
  <c r="H5" i="26" s="1"/>
  <c r="E5" i="26"/>
  <c r="F5" i="26" s="1"/>
  <c r="C5" i="26"/>
  <c r="S4" i="26"/>
  <c r="T4" i="26" s="1"/>
  <c r="R4" i="26"/>
  <c r="Q4" i="26"/>
  <c r="O4" i="26"/>
  <c r="P4" i="26" s="1"/>
  <c r="N4" i="26"/>
  <c r="M4" i="26"/>
  <c r="K4" i="26"/>
  <c r="L4" i="26" s="1"/>
  <c r="J4" i="26"/>
  <c r="I4" i="26"/>
  <c r="G4" i="26"/>
  <c r="H4" i="26" s="1"/>
  <c r="F4" i="26"/>
  <c r="E4" i="26"/>
  <c r="C4" i="26"/>
  <c r="S3" i="26"/>
  <c r="T3" i="26" s="1"/>
  <c r="Q3" i="26"/>
  <c r="R3" i="26" s="1"/>
  <c r="O3" i="26"/>
  <c r="P3" i="26" s="1"/>
  <c r="M3" i="26"/>
  <c r="N3" i="26" s="1"/>
  <c r="K3" i="26"/>
  <c r="L3" i="26" s="1"/>
  <c r="I3" i="26"/>
  <c r="J3" i="26" s="1"/>
  <c r="G3" i="26"/>
  <c r="H3" i="26" s="1"/>
  <c r="E3" i="26"/>
  <c r="F3" i="26" s="1"/>
  <c r="C3" i="26"/>
  <c r="T2" i="26"/>
  <c r="S2" i="26"/>
  <c r="Q2" i="26"/>
  <c r="R2" i="26" s="1"/>
  <c r="P2" i="26"/>
  <c r="O2" i="26"/>
  <c r="M2" i="26"/>
  <c r="N2" i="26" s="1"/>
  <c r="L2" i="26"/>
  <c r="K2" i="26"/>
  <c r="I2" i="26"/>
  <c r="J2" i="26" s="1"/>
  <c r="H2" i="26"/>
  <c r="G2" i="26"/>
  <c r="E2" i="26"/>
  <c r="F2" i="26" s="1"/>
  <c r="C2" i="26"/>
  <c r="D1" i="26"/>
  <c r="L147" i="3"/>
  <c r="K147" i="3"/>
  <c r="M28" i="18"/>
  <c r="M27" i="18"/>
  <c r="M26" i="18"/>
  <c r="N5" i="18"/>
  <c r="N15" i="18" s="1"/>
  <c r="M5" i="18"/>
  <c r="M15" i="18" s="1"/>
  <c r="N3" i="18"/>
  <c r="M3" i="18"/>
  <c r="AA26" i="18"/>
  <c r="AA11" i="18"/>
  <c r="AA6" i="18"/>
  <c r="AB5" i="18"/>
  <c r="AB15" i="18" s="1"/>
  <c r="Z5" i="18"/>
  <c r="Z15" i="18" s="1"/>
  <c r="W26" i="18"/>
  <c r="W9" i="18"/>
  <c r="X5" i="18"/>
  <c r="X15" i="18" s="1"/>
  <c r="W5" i="18"/>
  <c r="V5" i="18"/>
  <c r="V11" i="18" s="1"/>
  <c r="H5" i="18"/>
  <c r="P26" i="24"/>
  <c r="M26" i="24"/>
  <c r="J26" i="24"/>
  <c r="F26" i="24"/>
  <c r="T6" i="24"/>
  <c r="K17" i="18"/>
  <c r="K14" i="18"/>
  <c r="H11" i="18"/>
  <c r="G6" i="24"/>
  <c r="T26" i="24"/>
  <c r="D6" i="24"/>
  <c r="D7" i="24" s="1"/>
  <c r="D8" i="24" s="1"/>
  <c r="D9" i="24" s="1"/>
  <c r="D10" i="24" s="1"/>
  <c r="D11" i="24" s="1"/>
  <c r="D12" i="24" s="1"/>
  <c r="D13" i="24" s="1"/>
  <c r="D14" i="24" s="1"/>
  <c r="I9" i="18"/>
  <c r="Q26" i="18"/>
  <c r="G26" i="18"/>
  <c r="R2" i="22"/>
  <c r="Q2" i="22" s="1"/>
  <c r="R1" i="22"/>
  <c r="P2" i="22"/>
  <c r="P1" i="22"/>
  <c r="N2" i="22"/>
  <c r="M2" i="22" s="1"/>
  <c r="N1" i="22"/>
  <c r="L2" i="22"/>
  <c r="L1" i="22"/>
  <c r="J2" i="22"/>
  <c r="I2" i="22" s="1"/>
  <c r="J1" i="22"/>
  <c r="H2" i="22"/>
  <c r="H1" i="22"/>
  <c r="F1" i="22"/>
  <c r="D2" i="22"/>
  <c r="D1" i="22"/>
  <c r="B1" i="22"/>
  <c r="B2" i="22"/>
  <c r="M30" i="18" l="1"/>
  <c r="W11" i="18"/>
  <c r="M29" i="18"/>
  <c r="V27" i="18"/>
  <c r="V29" i="18"/>
  <c r="Z27" i="18"/>
  <c r="Z29" i="18"/>
  <c r="V30" i="18"/>
  <c r="V28" i="18"/>
  <c r="Z28" i="18"/>
  <c r="Z30" i="18"/>
  <c r="AA5" i="18"/>
  <c r="AA15" i="18" s="1"/>
  <c r="D15" i="24"/>
  <c r="D16" i="24" s="1"/>
  <c r="D17" i="24" s="1"/>
  <c r="D18" i="24" s="1"/>
  <c r="D19" i="24" s="1"/>
  <c r="D20" i="24" s="1"/>
  <c r="D21" i="24" s="1"/>
  <c r="D22" i="24" s="1"/>
  <c r="D23" i="24" s="1"/>
  <c r="D24" i="24" s="1"/>
  <c r="A2" i="22"/>
  <c r="C2" i="22"/>
  <c r="G2" i="22"/>
  <c r="K2" i="22"/>
  <c r="O2" i="22"/>
  <c r="I5" i="18"/>
  <c r="I11" i="18" s="1"/>
  <c r="O3" i="20"/>
  <c r="P3" i="20" s="1"/>
  <c r="O4" i="20"/>
  <c r="P4" i="20" s="1"/>
  <c r="O5" i="20"/>
  <c r="P5" i="20" s="1"/>
  <c r="O6" i="20"/>
  <c r="P6" i="20" s="1"/>
  <c r="O7" i="20"/>
  <c r="P7" i="20" s="1"/>
  <c r="O8" i="20"/>
  <c r="P8" i="20" s="1"/>
  <c r="O9" i="20"/>
  <c r="P9" i="20" s="1"/>
  <c r="O10" i="20"/>
  <c r="P10" i="20" s="1"/>
  <c r="O11" i="20"/>
  <c r="P11" i="20" s="1"/>
  <c r="O12" i="20"/>
  <c r="P12" i="20" s="1"/>
  <c r="O13" i="20"/>
  <c r="P13" i="20" s="1"/>
  <c r="O14" i="20"/>
  <c r="P14" i="20" s="1"/>
  <c r="O15" i="20"/>
  <c r="P15" i="20" s="1"/>
  <c r="O16" i="20"/>
  <c r="P16" i="20" s="1"/>
  <c r="O17" i="20"/>
  <c r="P17" i="20" s="1"/>
  <c r="O18" i="20"/>
  <c r="P18" i="20" s="1"/>
  <c r="O19" i="20"/>
  <c r="P19" i="20" s="1"/>
  <c r="O20" i="20"/>
  <c r="P20" i="20" s="1"/>
  <c r="O21" i="20"/>
  <c r="P21" i="20" s="1"/>
  <c r="O22" i="20"/>
  <c r="P22" i="20" s="1"/>
  <c r="O23" i="20"/>
  <c r="P23" i="20" s="1"/>
  <c r="O24" i="20"/>
  <c r="P24" i="20" s="1"/>
  <c r="O25" i="20"/>
  <c r="P25" i="20" s="1"/>
  <c r="O26" i="20"/>
  <c r="P26" i="20" s="1"/>
  <c r="O27" i="20"/>
  <c r="P27" i="20" s="1"/>
  <c r="O28" i="20"/>
  <c r="P28" i="20" s="1"/>
  <c r="O29" i="20"/>
  <c r="P29" i="20" s="1"/>
  <c r="O30" i="20"/>
  <c r="P30" i="20" s="1"/>
  <c r="O31" i="20"/>
  <c r="P31" i="20" s="1"/>
  <c r="O32" i="20"/>
  <c r="P32" i="20" s="1"/>
  <c r="O33" i="20"/>
  <c r="P33" i="20" s="1"/>
  <c r="O34" i="20"/>
  <c r="P34" i="20" s="1"/>
  <c r="O35" i="20"/>
  <c r="P35" i="20" s="1"/>
  <c r="O36" i="20"/>
  <c r="P36" i="20" s="1"/>
  <c r="O37" i="20"/>
  <c r="P37" i="20" s="1"/>
  <c r="O38" i="20"/>
  <c r="P38" i="20" s="1"/>
  <c r="O39" i="20"/>
  <c r="P39" i="20" s="1"/>
  <c r="O40" i="20"/>
  <c r="P40" i="20" s="1"/>
  <c r="O41" i="20"/>
  <c r="P41" i="20" s="1"/>
  <c r="O42" i="20"/>
  <c r="P42" i="20" s="1"/>
  <c r="O43" i="20"/>
  <c r="P43" i="20" s="1"/>
  <c r="O44" i="20"/>
  <c r="P44" i="20" s="1"/>
  <c r="O45" i="20"/>
  <c r="P45" i="20" s="1"/>
  <c r="O46" i="20"/>
  <c r="P46" i="20" s="1"/>
  <c r="O47" i="20"/>
  <c r="P47" i="20" s="1"/>
  <c r="O48" i="20"/>
  <c r="P48" i="20" s="1"/>
  <c r="O49" i="20"/>
  <c r="P49" i="20" s="1"/>
  <c r="O50" i="20"/>
  <c r="P50" i="20" s="1"/>
  <c r="O51" i="20"/>
  <c r="P51" i="20" s="1"/>
  <c r="O52" i="20"/>
  <c r="P52" i="20" s="1"/>
  <c r="O53" i="20"/>
  <c r="P53" i="20" s="1"/>
  <c r="O54" i="20"/>
  <c r="P54" i="20" s="1"/>
  <c r="O55" i="20"/>
  <c r="P55" i="20" s="1"/>
  <c r="O56" i="20"/>
  <c r="P56" i="20" s="1"/>
  <c r="O57" i="20"/>
  <c r="P57" i="20" s="1"/>
  <c r="O58" i="20"/>
  <c r="P58" i="20" s="1"/>
  <c r="O59" i="20"/>
  <c r="P59" i="20" s="1"/>
  <c r="O60" i="20"/>
  <c r="P60" i="20" s="1"/>
  <c r="O61" i="20"/>
  <c r="P61" i="20" s="1"/>
  <c r="O62" i="20"/>
  <c r="P62" i="20" s="1"/>
  <c r="O63" i="20"/>
  <c r="P63" i="20" s="1"/>
  <c r="O64" i="20"/>
  <c r="P64" i="20" s="1"/>
  <c r="O65" i="20"/>
  <c r="P65" i="20" s="1"/>
  <c r="O66" i="20"/>
  <c r="P66" i="20" s="1"/>
  <c r="O67" i="20"/>
  <c r="P67" i="20" s="1"/>
  <c r="O68" i="20"/>
  <c r="P68" i="20" s="1"/>
  <c r="O69" i="20"/>
  <c r="P69" i="20" s="1"/>
  <c r="O70" i="20"/>
  <c r="P70" i="20" s="1"/>
  <c r="O71" i="20"/>
  <c r="P71" i="20" s="1"/>
  <c r="O72" i="20"/>
  <c r="P72" i="20" s="1"/>
  <c r="O73" i="20"/>
  <c r="P73" i="20" s="1"/>
  <c r="O74" i="20"/>
  <c r="P74" i="20" s="1"/>
  <c r="O75" i="20"/>
  <c r="P75" i="20" s="1"/>
  <c r="O76" i="20"/>
  <c r="P76" i="20" s="1"/>
  <c r="O77" i="20"/>
  <c r="P77" i="20" s="1"/>
  <c r="O78" i="20"/>
  <c r="P78" i="20" s="1"/>
  <c r="O79" i="20"/>
  <c r="P79" i="20" s="1"/>
  <c r="O80" i="20"/>
  <c r="P80" i="20" s="1"/>
  <c r="O81" i="20"/>
  <c r="P81" i="20" s="1"/>
  <c r="O82" i="20"/>
  <c r="P82" i="20" s="1"/>
  <c r="O83" i="20"/>
  <c r="P83" i="20" s="1"/>
  <c r="O84" i="20"/>
  <c r="P84" i="20" s="1"/>
  <c r="O85" i="20"/>
  <c r="P85" i="20" s="1"/>
  <c r="O86" i="20"/>
  <c r="P86" i="20" s="1"/>
  <c r="O87" i="20"/>
  <c r="P87" i="20" s="1"/>
  <c r="O88" i="20"/>
  <c r="P88" i="20" s="1"/>
  <c r="O89" i="20"/>
  <c r="P89" i="20" s="1"/>
  <c r="O90" i="20"/>
  <c r="P90" i="20" s="1"/>
  <c r="O91" i="20"/>
  <c r="P91" i="20" s="1"/>
  <c r="O92" i="20"/>
  <c r="P92" i="20" s="1"/>
  <c r="O93" i="20"/>
  <c r="P93" i="20" s="1"/>
  <c r="O94" i="20"/>
  <c r="P94" i="20" s="1"/>
  <c r="O95" i="20"/>
  <c r="P95" i="20" s="1"/>
  <c r="O96" i="20"/>
  <c r="P96" i="20" s="1"/>
  <c r="O97" i="20"/>
  <c r="P97" i="20" s="1"/>
  <c r="O98" i="20"/>
  <c r="P98" i="20" s="1"/>
  <c r="O99" i="20"/>
  <c r="P99" i="20" s="1"/>
  <c r="O100" i="20"/>
  <c r="P100" i="20" s="1"/>
  <c r="O101" i="20"/>
  <c r="P101" i="20" s="1"/>
  <c r="O102" i="20"/>
  <c r="P102" i="20" s="1"/>
  <c r="O103" i="20"/>
  <c r="P103" i="20" s="1"/>
  <c r="O104" i="20"/>
  <c r="P104" i="20" s="1"/>
  <c r="O105" i="20"/>
  <c r="P105" i="20" s="1"/>
  <c r="O106" i="20"/>
  <c r="P106" i="20" s="1"/>
  <c r="O107" i="20"/>
  <c r="P107" i="20" s="1"/>
  <c r="O108" i="20"/>
  <c r="P108" i="20" s="1"/>
  <c r="O109" i="20"/>
  <c r="P109" i="20" s="1"/>
  <c r="O110" i="20"/>
  <c r="P110" i="20" s="1"/>
  <c r="O111" i="20"/>
  <c r="P111" i="20" s="1"/>
  <c r="O112" i="20"/>
  <c r="P112" i="20" s="1"/>
  <c r="O113" i="20"/>
  <c r="P113" i="20" s="1"/>
  <c r="O114" i="20"/>
  <c r="P114" i="20" s="1"/>
  <c r="O115" i="20"/>
  <c r="P115" i="20" s="1"/>
  <c r="O116" i="20"/>
  <c r="P116" i="20" s="1"/>
  <c r="O117" i="20"/>
  <c r="P117" i="20" s="1"/>
  <c r="O118" i="20"/>
  <c r="P118" i="20" s="1"/>
  <c r="O119" i="20"/>
  <c r="P119" i="20" s="1"/>
  <c r="O120" i="20"/>
  <c r="P120" i="20" s="1"/>
  <c r="O121" i="20"/>
  <c r="P121" i="20" s="1"/>
  <c r="O122" i="20"/>
  <c r="P122" i="20" s="1"/>
  <c r="O123" i="20"/>
  <c r="P123" i="20" s="1"/>
  <c r="O124" i="20"/>
  <c r="P124" i="20" s="1"/>
  <c r="O125" i="20"/>
  <c r="P125" i="20" s="1"/>
  <c r="O126" i="20"/>
  <c r="P126" i="20" s="1"/>
  <c r="O127" i="20"/>
  <c r="P127" i="20" s="1"/>
  <c r="O128" i="20"/>
  <c r="P128" i="20" s="1"/>
  <c r="O129" i="20"/>
  <c r="P129" i="20" s="1"/>
  <c r="O130" i="20"/>
  <c r="P130" i="20" s="1"/>
  <c r="O131" i="20"/>
  <c r="P131" i="20" s="1"/>
  <c r="O132" i="20"/>
  <c r="P132" i="20" s="1"/>
  <c r="O133" i="20"/>
  <c r="P133" i="20" s="1"/>
  <c r="O134" i="20"/>
  <c r="P134" i="20" s="1"/>
  <c r="O135" i="20"/>
  <c r="P135" i="20" s="1"/>
  <c r="O136" i="20"/>
  <c r="P136" i="20" s="1"/>
  <c r="O137" i="20"/>
  <c r="P137" i="20" s="1"/>
  <c r="O138" i="20"/>
  <c r="P138" i="20" s="1"/>
  <c r="O139" i="20"/>
  <c r="P139" i="20" s="1"/>
  <c r="O140" i="20"/>
  <c r="P140" i="20" s="1"/>
  <c r="O141" i="20"/>
  <c r="P141" i="20" s="1"/>
  <c r="O142" i="20"/>
  <c r="P142" i="20" s="1"/>
  <c r="O143" i="20"/>
  <c r="P143" i="20" s="1"/>
  <c r="O144" i="20"/>
  <c r="P144" i="20" s="1"/>
  <c r="O145" i="20"/>
  <c r="P145" i="20" s="1"/>
  <c r="O146" i="20"/>
  <c r="P146" i="20" s="1"/>
  <c r="O147" i="20"/>
  <c r="P147" i="20" s="1"/>
  <c r="O148" i="20"/>
  <c r="P148" i="20" s="1"/>
  <c r="O149" i="20"/>
  <c r="P149" i="20" s="1"/>
  <c r="O150" i="20"/>
  <c r="P150" i="20" s="1"/>
  <c r="O151" i="20"/>
  <c r="P151" i="20" s="1"/>
  <c r="O152" i="20"/>
  <c r="P152" i="20" s="1"/>
  <c r="O153" i="20"/>
  <c r="P153" i="20" s="1"/>
  <c r="O154" i="20"/>
  <c r="P154" i="20" s="1"/>
  <c r="O155" i="20"/>
  <c r="P155" i="20" s="1"/>
  <c r="O156" i="20"/>
  <c r="P156" i="20" s="1"/>
  <c r="O157" i="20"/>
  <c r="P157" i="20" s="1"/>
  <c r="O158" i="20"/>
  <c r="P158" i="20" s="1"/>
  <c r="O159" i="20"/>
  <c r="P159" i="20" s="1"/>
  <c r="O160" i="20"/>
  <c r="P160" i="20" s="1"/>
  <c r="O161" i="20"/>
  <c r="P161" i="20" s="1"/>
  <c r="O162" i="20"/>
  <c r="P162" i="20" s="1"/>
  <c r="O163" i="20"/>
  <c r="P163" i="20" s="1"/>
  <c r="O164" i="20"/>
  <c r="P164" i="20" s="1"/>
  <c r="O165" i="20"/>
  <c r="P165" i="20" s="1"/>
  <c r="O166" i="20"/>
  <c r="P166" i="20" s="1"/>
  <c r="O167" i="20"/>
  <c r="P167" i="20" s="1"/>
  <c r="O168" i="20"/>
  <c r="P168" i="20" s="1"/>
  <c r="O169" i="20"/>
  <c r="P169" i="20" s="1"/>
  <c r="O170" i="20"/>
  <c r="P170" i="20" s="1"/>
  <c r="O171" i="20"/>
  <c r="P171" i="20" s="1"/>
  <c r="O172" i="20"/>
  <c r="P172" i="20" s="1"/>
  <c r="O173" i="20"/>
  <c r="P173" i="20" s="1"/>
  <c r="O174" i="20"/>
  <c r="P174" i="20" s="1"/>
  <c r="O175" i="20"/>
  <c r="P175" i="20" s="1"/>
  <c r="O176" i="20"/>
  <c r="P176" i="20" s="1"/>
  <c r="O177" i="20"/>
  <c r="P177" i="20" s="1"/>
  <c r="O178" i="20"/>
  <c r="P178" i="20" s="1"/>
  <c r="O179" i="20"/>
  <c r="P179" i="20" s="1"/>
  <c r="O180" i="20"/>
  <c r="P180" i="20" s="1"/>
  <c r="O181" i="20"/>
  <c r="P181" i="20" s="1"/>
  <c r="O182" i="20"/>
  <c r="P182" i="20" s="1"/>
  <c r="O183" i="20"/>
  <c r="P183" i="20" s="1"/>
  <c r="O184" i="20"/>
  <c r="P184" i="20" s="1"/>
  <c r="O185" i="20"/>
  <c r="P185" i="20" s="1"/>
  <c r="O186" i="20"/>
  <c r="P186" i="20" s="1"/>
  <c r="O187" i="20"/>
  <c r="P187" i="20" s="1"/>
  <c r="O188" i="20"/>
  <c r="P188" i="20" s="1"/>
  <c r="O189" i="20"/>
  <c r="P189" i="20" s="1"/>
  <c r="O190" i="20"/>
  <c r="P190" i="20" s="1"/>
  <c r="O191" i="20"/>
  <c r="P191" i="20" s="1"/>
  <c r="O192" i="20"/>
  <c r="P192" i="20" s="1"/>
  <c r="O193" i="20"/>
  <c r="P193" i="20" s="1"/>
  <c r="O194" i="20"/>
  <c r="P194" i="20" s="1"/>
  <c r="O195" i="20"/>
  <c r="P195" i="20" s="1"/>
  <c r="O196" i="20"/>
  <c r="P196" i="20" s="1"/>
  <c r="O197" i="20"/>
  <c r="P197" i="20" s="1"/>
  <c r="O198" i="20"/>
  <c r="P198" i="20" s="1"/>
  <c r="O199" i="20"/>
  <c r="P199" i="20" s="1"/>
  <c r="O200" i="20"/>
  <c r="P200" i="20" s="1"/>
  <c r="O201" i="20"/>
  <c r="P201" i="20" s="1"/>
  <c r="O202" i="20"/>
  <c r="P202" i="20" s="1"/>
  <c r="O203" i="20"/>
  <c r="P203" i="20" s="1"/>
  <c r="O204" i="20"/>
  <c r="P204" i="20" s="1"/>
  <c r="O205" i="20"/>
  <c r="P205" i="20" s="1"/>
  <c r="O206" i="20"/>
  <c r="P206" i="20" s="1"/>
  <c r="O207" i="20"/>
  <c r="P207" i="20" s="1"/>
  <c r="O208" i="20"/>
  <c r="P208" i="20" s="1"/>
  <c r="O209" i="20"/>
  <c r="P209" i="20" s="1"/>
  <c r="O210" i="20"/>
  <c r="P210" i="20" s="1"/>
  <c r="O211" i="20"/>
  <c r="P211" i="20" s="1"/>
  <c r="O212" i="20"/>
  <c r="P212" i="20" s="1"/>
  <c r="O213" i="20"/>
  <c r="P213" i="20" s="1"/>
  <c r="O214" i="20"/>
  <c r="P214" i="20" s="1"/>
  <c r="O215" i="20"/>
  <c r="P215" i="20" s="1"/>
  <c r="O216" i="20"/>
  <c r="P216" i="20" s="1"/>
  <c r="O217" i="20"/>
  <c r="P217" i="20" s="1"/>
  <c r="O218" i="20"/>
  <c r="P218" i="20" s="1"/>
  <c r="O219" i="20"/>
  <c r="P219" i="20" s="1"/>
  <c r="O220" i="20"/>
  <c r="P220" i="20" s="1"/>
  <c r="O221" i="20"/>
  <c r="P221" i="20" s="1"/>
  <c r="O222" i="20"/>
  <c r="P222" i="20" s="1"/>
  <c r="O223" i="20"/>
  <c r="P223" i="20" s="1"/>
  <c r="O224" i="20"/>
  <c r="P224" i="20" s="1"/>
  <c r="O225" i="20"/>
  <c r="P225" i="20" s="1"/>
  <c r="O226" i="20"/>
  <c r="P226" i="20" s="1"/>
  <c r="O227" i="20"/>
  <c r="P227" i="20" s="1"/>
  <c r="O228" i="20"/>
  <c r="P228" i="20" s="1"/>
  <c r="O229" i="20"/>
  <c r="P229" i="20" s="1"/>
  <c r="O230" i="20"/>
  <c r="P230" i="20" s="1"/>
  <c r="O231" i="20"/>
  <c r="P231" i="20" s="1"/>
  <c r="O232" i="20"/>
  <c r="P232" i="20" s="1"/>
  <c r="O233" i="20"/>
  <c r="P233" i="20" s="1"/>
  <c r="O234" i="20"/>
  <c r="P234" i="20" s="1"/>
  <c r="O235" i="20"/>
  <c r="P235" i="20" s="1"/>
  <c r="O236" i="20"/>
  <c r="P236" i="20" s="1"/>
  <c r="O237" i="20"/>
  <c r="P237" i="20" s="1"/>
  <c r="O2" i="20"/>
  <c r="M3" i="20"/>
  <c r="N3" i="20" s="1"/>
  <c r="Q3" i="20"/>
  <c r="R3" i="20" s="1"/>
  <c r="S3" i="20"/>
  <c r="T3" i="20" s="1"/>
  <c r="M4" i="20"/>
  <c r="N4" i="20" s="1"/>
  <c r="Q4" i="20"/>
  <c r="R4" i="20" s="1"/>
  <c r="S4" i="20"/>
  <c r="T4" i="20" s="1"/>
  <c r="M5" i="20"/>
  <c r="N5" i="20" s="1"/>
  <c r="Q5" i="20"/>
  <c r="R5" i="20" s="1"/>
  <c r="S5" i="20"/>
  <c r="T5" i="20" s="1"/>
  <c r="M6" i="20"/>
  <c r="N6" i="20" s="1"/>
  <c r="Q6" i="20"/>
  <c r="R6" i="20" s="1"/>
  <c r="S6" i="20"/>
  <c r="T6" i="20" s="1"/>
  <c r="M7" i="20"/>
  <c r="N7" i="20" s="1"/>
  <c r="Q7" i="20"/>
  <c r="R7" i="20" s="1"/>
  <c r="S7" i="20"/>
  <c r="T7" i="20" s="1"/>
  <c r="M8" i="20"/>
  <c r="N8" i="20" s="1"/>
  <c r="Q8" i="20"/>
  <c r="R8" i="20" s="1"/>
  <c r="S8" i="20"/>
  <c r="T8" i="20" s="1"/>
  <c r="M9" i="20"/>
  <c r="N9" i="20" s="1"/>
  <c r="Q9" i="20"/>
  <c r="R9" i="20" s="1"/>
  <c r="S9" i="20"/>
  <c r="T9" i="20" s="1"/>
  <c r="M10" i="20"/>
  <c r="N10" i="20" s="1"/>
  <c r="Q10" i="20"/>
  <c r="R10" i="20" s="1"/>
  <c r="S10" i="20"/>
  <c r="T10" i="20" s="1"/>
  <c r="M11" i="20"/>
  <c r="N11" i="20" s="1"/>
  <c r="Q11" i="20"/>
  <c r="R11" i="20" s="1"/>
  <c r="S11" i="20"/>
  <c r="T11" i="20" s="1"/>
  <c r="M12" i="20"/>
  <c r="N12" i="20" s="1"/>
  <c r="Q12" i="20"/>
  <c r="R12" i="20" s="1"/>
  <c r="S12" i="20"/>
  <c r="T12" i="20" s="1"/>
  <c r="M13" i="20"/>
  <c r="N13" i="20" s="1"/>
  <c r="Q13" i="20"/>
  <c r="R13" i="20" s="1"/>
  <c r="S13" i="20"/>
  <c r="T13" i="20" s="1"/>
  <c r="M14" i="20"/>
  <c r="N14" i="20" s="1"/>
  <c r="Q14" i="20"/>
  <c r="R14" i="20" s="1"/>
  <c r="S14" i="20"/>
  <c r="T14" i="20" s="1"/>
  <c r="M15" i="20"/>
  <c r="N15" i="20" s="1"/>
  <c r="Q15" i="20"/>
  <c r="R15" i="20" s="1"/>
  <c r="S15" i="20"/>
  <c r="T15" i="20" s="1"/>
  <c r="M16" i="20"/>
  <c r="N16" i="20" s="1"/>
  <c r="Q16" i="20"/>
  <c r="R16" i="20" s="1"/>
  <c r="S16" i="20"/>
  <c r="T16" i="20" s="1"/>
  <c r="M17" i="20"/>
  <c r="N17" i="20" s="1"/>
  <c r="Q17" i="20"/>
  <c r="R17" i="20" s="1"/>
  <c r="S17" i="20"/>
  <c r="T17" i="20" s="1"/>
  <c r="M18" i="20"/>
  <c r="N18" i="20" s="1"/>
  <c r="Q18" i="20"/>
  <c r="R18" i="20" s="1"/>
  <c r="S18" i="20"/>
  <c r="T18" i="20" s="1"/>
  <c r="M19" i="20"/>
  <c r="N19" i="20" s="1"/>
  <c r="Q19" i="20"/>
  <c r="R19" i="20" s="1"/>
  <c r="S19" i="20"/>
  <c r="T19" i="20" s="1"/>
  <c r="M20" i="20"/>
  <c r="N20" i="20" s="1"/>
  <c r="Q20" i="20"/>
  <c r="R20" i="20" s="1"/>
  <c r="S20" i="20"/>
  <c r="T20" i="20" s="1"/>
  <c r="M21" i="20"/>
  <c r="N21" i="20" s="1"/>
  <c r="Q21" i="20"/>
  <c r="R21" i="20" s="1"/>
  <c r="S21" i="20"/>
  <c r="T21" i="20" s="1"/>
  <c r="M22" i="20"/>
  <c r="N22" i="20" s="1"/>
  <c r="Q22" i="20"/>
  <c r="R22" i="20" s="1"/>
  <c r="S22" i="20"/>
  <c r="T22" i="20" s="1"/>
  <c r="M23" i="20"/>
  <c r="N23" i="20" s="1"/>
  <c r="Q23" i="20"/>
  <c r="R23" i="20" s="1"/>
  <c r="S23" i="20"/>
  <c r="T23" i="20" s="1"/>
  <c r="M24" i="20"/>
  <c r="N24" i="20" s="1"/>
  <c r="Q24" i="20"/>
  <c r="R24" i="20" s="1"/>
  <c r="S24" i="20"/>
  <c r="T24" i="20" s="1"/>
  <c r="M25" i="20"/>
  <c r="N25" i="20" s="1"/>
  <c r="Q25" i="20"/>
  <c r="R25" i="20" s="1"/>
  <c r="S25" i="20"/>
  <c r="T25" i="20" s="1"/>
  <c r="M26" i="20"/>
  <c r="N26" i="20" s="1"/>
  <c r="Q26" i="20"/>
  <c r="R26" i="20" s="1"/>
  <c r="S26" i="20"/>
  <c r="T26" i="20" s="1"/>
  <c r="M27" i="20"/>
  <c r="N27" i="20" s="1"/>
  <c r="Q27" i="20"/>
  <c r="R27" i="20" s="1"/>
  <c r="S27" i="20"/>
  <c r="T27" i="20" s="1"/>
  <c r="M28" i="20"/>
  <c r="N28" i="20" s="1"/>
  <c r="Q28" i="20"/>
  <c r="R28" i="20" s="1"/>
  <c r="S28" i="20"/>
  <c r="T28" i="20" s="1"/>
  <c r="M29" i="20"/>
  <c r="N29" i="20" s="1"/>
  <c r="Q29" i="20"/>
  <c r="R29" i="20" s="1"/>
  <c r="S29" i="20"/>
  <c r="T29" i="20" s="1"/>
  <c r="M30" i="20"/>
  <c r="N30" i="20" s="1"/>
  <c r="Q30" i="20"/>
  <c r="R30" i="20" s="1"/>
  <c r="S30" i="20"/>
  <c r="T30" i="20" s="1"/>
  <c r="M31" i="20"/>
  <c r="N31" i="20" s="1"/>
  <c r="Q31" i="20"/>
  <c r="R31" i="20" s="1"/>
  <c r="S31" i="20"/>
  <c r="T31" i="20" s="1"/>
  <c r="M32" i="20"/>
  <c r="N32" i="20" s="1"/>
  <c r="Q32" i="20"/>
  <c r="R32" i="20" s="1"/>
  <c r="S32" i="20"/>
  <c r="T32" i="20" s="1"/>
  <c r="M33" i="20"/>
  <c r="N33" i="20" s="1"/>
  <c r="Q33" i="20"/>
  <c r="R33" i="20" s="1"/>
  <c r="S33" i="20"/>
  <c r="T33" i="20" s="1"/>
  <c r="M34" i="20"/>
  <c r="N34" i="20" s="1"/>
  <c r="Q34" i="20"/>
  <c r="R34" i="20" s="1"/>
  <c r="S34" i="20"/>
  <c r="T34" i="20" s="1"/>
  <c r="M35" i="20"/>
  <c r="N35" i="20" s="1"/>
  <c r="Q35" i="20"/>
  <c r="R35" i="20" s="1"/>
  <c r="S35" i="20"/>
  <c r="T35" i="20" s="1"/>
  <c r="M36" i="20"/>
  <c r="N36" i="20" s="1"/>
  <c r="Q36" i="20"/>
  <c r="R36" i="20" s="1"/>
  <c r="S36" i="20"/>
  <c r="T36" i="20" s="1"/>
  <c r="M37" i="20"/>
  <c r="N37" i="20" s="1"/>
  <c r="Q37" i="20"/>
  <c r="R37" i="20" s="1"/>
  <c r="S37" i="20"/>
  <c r="T37" i="20" s="1"/>
  <c r="M38" i="20"/>
  <c r="N38" i="20" s="1"/>
  <c r="Q38" i="20"/>
  <c r="R38" i="20" s="1"/>
  <c r="S38" i="20"/>
  <c r="T38" i="20" s="1"/>
  <c r="M39" i="20"/>
  <c r="N39" i="20" s="1"/>
  <c r="Q39" i="20"/>
  <c r="R39" i="20" s="1"/>
  <c r="S39" i="20"/>
  <c r="T39" i="20" s="1"/>
  <c r="M40" i="20"/>
  <c r="N40" i="20" s="1"/>
  <c r="Q40" i="20"/>
  <c r="R40" i="20" s="1"/>
  <c r="S40" i="20"/>
  <c r="T40" i="20" s="1"/>
  <c r="M41" i="20"/>
  <c r="N41" i="20" s="1"/>
  <c r="Q41" i="20"/>
  <c r="R41" i="20" s="1"/>
  <c r="S41" i="20"/>
  <c r="T41" i="20" s="1"/>
  <c r="M42" i="20"/>
  <c r="N42" i="20" s="1"/>
  <c r="Q42" i="20"/>
  <c r="R42" i="20" s="1"/>
  <c r="S42" i="20"/>
  <c r="T42" i="20" s="1"/>
  <c r="M43" i="20"/>
  <c r="N43" i="20" s="1"/>
  <c r="Q43" i="20"/>
  <c r="R43" i="20" s="1"/>
  <c r="S43" i="20"/>
  <c r="T43" i="20" s="1"/>
  <c r="M44" i="20"/>
  <c r="N44" i="20" s="1"/>
  <c r="Q44" i="20"/>
  <c r="R44" i="20" s="1"/>
  <c r="S44" i="20"/>
  <c r="T44" i="20" s="1"/>
  <c r="M45" i="20"/>
  <c r="N45" i="20" s="1"/>
  <c r="Q45" i="20"/>
  <c r="R45" i="20" s="1"/>
  <c r="S45" i="20"/>
  <c r="T45" i="20" s="1"/>
  <c r="M46" i="20"/>
  <c r="N46" i="20" s="1"/>
  <c r="Q46" i="20"/>
  <c r="R46" i="20" s="1"/>
  <c r="S46" i="20"/>
  <c r="T46" i="20" s="1"/>
  <c r="M47" i="20"/>
  <c r="N47" i="20" s="1"/>
  <c r="Q47" i="20"/>
  <c r="R47" i="20" s="1"/>
  <c r="S47" i="20"/>
  <c r="T47" i="20" s="1"/>
  <c r="M48" i="20"/>
  <c r="N48" i="20" s="1"/>
  <c r="Q48" i="20"/>
  <c r="R48" i="20" s="1"/>
  <c r="S48" i="20"/>
  <c r="T48" i="20" s="1"/>
  <c r="M49" i="20"/>
  <c r="N49" i="20" s="1"/>
  <c r="Q49" i="20"/>
  <c r="R49" i="20" s="1"/>
  <c r="S49" i="20"/>
  <c r="T49" i="20" s="1"/>
  <c r="M50" i="20"/>
  <c r="N50" i="20" s="1"/>
  <c r="Q50" i="20"/>
  <c r="R50" i="20" s="1"/>
  <c r="S50" i="20"/>
  <c r="T50" i="20" s="1"/>
  <c r="M51" i="20"/>
  <c r="N51" i="20" s="1"/>
  <c r="Q51" i="20"/>
  <c r="R51" i="20" s="1"/>
  <c r="S51" i="20"/>
  <c r="T51" i="20" s="1"/>
  <c r="M52" i="20"/>
  <c r="N52" i="20" s="1"/>
  <c r="Q52" i="20"/>
  <c r="R52" i="20" s="1"/>
  <c r="S52" i="20"/>
  <c r="T52" i="20" s="1"/>
  <c r="M53" i="20"/>
  <c r="N53" i="20" s="1"/>
  <c r="Q53" i="20"/>
  <c r="R53" i="20" s="1"/>
  <c r="S53" i="20"/>
  <c r="T53" i="20" s="1"/>
  <c r="M54" i="20"/>
  <c r="N54" i="20" s="1"/>
  <c r="Q54" i="20"/>
  <c r="R54" i="20" s="1"/>
  <c r="S54" i="20"/>
  <c r="T54" i="20" s="1"/>
  <c r="M55" i="20"/>
  <c r="N55" i="20" s="1"/>
  <c r="Q55" i="20"/>
  <c r="R55" i="20" s="1"/>
  <c r="S55" i="20"/>
  <c r="T55" i="20" s="1"/>
  <c r="M56" i="20"/>
  <c r="N56" i="20" s="1"/>
  <c r="Q56" i="20"/>
  <c r="R56" i="20" s="1"/>
  <c r="S56" i="20"/>
  <c r="T56" i="20" s="1"/>
  <c r="M57" i="20"/>
  <c r="N57" i="20" s="1"/>
  <c r="Q57" i="20"/>
  <c r="R57" i="20" s="1"/>
  <c r="S57" i="20"/>
  <c r="T57" i="20" s="1"/>
  <c r="M58" i="20"/>
  <c r="N58" i="20" s="1"/>
  <c r="Q58" i="20"/>
  <c r="R58" i="20" s="1"/>
  <c r="S58" i="20"/>
  <c r="T58" i="20" s="1"/>
  <c r="M59" i="20"/>
  <c r="N59" i="20" s="1"/>
  <c r="Q59" i="20"/>
  <c r="R59" i="20" s="1"/>
  <c r="S59" i="20"/>
  <c r="T59" i="20" s="1"/>
  <c r="M60" i="20"/>
  <c r="N60" i="20" s="1"/>
  <c r="Q60" i="20"/>
  <c r="R60" i="20" s="1"/>
  <c r="S60" i="20"/>
  <c r="T60" i="20" s="1"/>
  <c r="M61" i="20"/>
  <c r="N61" i="20" s="1"/>
  <c r="Q61" i="20"/>
  <c r="R61" i="20" s="1"/>
  <c r="S61" i="20"/>
  <c r="T61" i="20" s="1"/>
  <c r="M62" i="20"/>
  <c r="N62" i="20" s="1"/>
  <c r="Q62" i="20"/>
  <c r="R62" i="20" s="1"/>
  <c r="S62" i="20"/>
  <c r="T62" i="20" s="1"/>
  <c r="M63" i="20"/>
  <c r="N63" i="20" s="1"/>
  <c r="Q63" i="20"/>
  <c r="R63" i="20" s="1"/>
  <c r="S63" i="20"/>
  <c r="T63" i="20" s="1"/>
  <c r="M64" i="20"/>
  <c r="N64" i="20" s="1"/>
  <c r="Q64" i="20"/>
  <c r="R64" i="20" s="1"/>
  <c r="S64" i="20"/>
  <c r="T64" i="20" s="1"/>
  <c r="M65" i="20"/>
  <c r="N65" i="20" s="1"/>
  <c r="Q65" i="20"/>
  <c r="R65" i="20" s="1"/>
  <c r="S65" i="20"/>
  <c r="T65" i="20" s="1"/>
  <c r="M66" i="20"/>
  <c r="N66" i="20" s="1"/>
  <c r="Q66" i="20"/>
  <c r="R66" i="20" s="1"/>
  <c r="S66" i="20"/>
  <c r="T66" i="20" s="1"/>
  <c r="M67" i="20"/>
  <c r="N67" i="20" s="1"/>
  <c r="Q67" i="20"/>
  <c r="R67" i="20" s="1"/>
  <c r="S67" i="20"/>
  <c r="T67" i="20" s="1"/>
  <c r="M68" i="20"/>
  <c r="N68" i="20" s="1"/>
  <c r="Q68" i="20"/>
  <c r="R68" i="20" s="1"/>
  <c r="S68" i="20"/>
  <c r="T68" i="20" s="1"/>
  <c r="M69" i="20"/>
  <c r="N69" i="20" s="1"/>
  <c r="Q69" i="20"/>
  <c r="R69" i="20" s="1"/>
  <c r="S69" i="20"/>
  <c r="T69" i="20" s="1"/>
  <c r="M70" i="20"/>
  <c r="N70" i="20" s="1"/>
  <c r="Q70" i="20"/>
  <c r="R70" i="20" s="1"/>
  <c r="S70" i="20"/>
  <c r="T70" i="20" s="1"/>
  <c r="M71" i="20"/>
  <c r="N71" i="20" s="1"/>
  <c r="Q71" i="20"/>
  <c r="R71" i="20" s="1"/>
  <c r="S71" i="20"/>
  <c r="T71" i="20" s="1"/>
  <c r="M72" i="20"/>
  <c r="N72" i="20" s="1"/>
  <c r="Q72" i="20"/>
  <c r="R72" i="20" s="1"/>
  <c r="S72" i="20"/>
  <c r="T72" i="20" s="1"/>
  <c r="M73" i="20"/>
  <c r="N73" i="20" s="1"/>
  <c r="Q73" i="20"/>
  <c r="R73" i="20" s="1"/>
  <c r="S73" i="20"/>
  <c r="T73" i="20" s="1"/>
  <c r="M74" i="20"/>
  <c r="N74" i="20" s="1"/>
  <c r="Q74" i="20"/>
  <c r="R74" i="20" s="1"/>
  <c r="S74" i="20"/>
  <c r="T74" i="20" s="1"/>
  <c r="M75" i="20"/>
  <c r="N75" i="20" s="1"/>
  <c r="Q75" i="20"/>
  <c r="R75" i="20" s="1"/>
  <c r="S75" i="20"/>
  <c r="T75" i="20" s="1"/>
  <c r="M76" i="20"/>
  <c r="N76" i="20" s="1"/>
  <c r="Q76" i="20"/>
  <c r="R76" i="20" s="1"/>
  <c r="S76" i="20"/>
  <c r="T76" i="20" s="1"/>
  <c r="M77" i="20"/>
  <c r="N77" i="20" s="1"/>
  <c r="Q77" i="20"/>
  <c r="R77" i="20" s="1"/>
  <c r="S77" i="20"/>
  <c r="T77" i="20" s="1"/>
  <c r="M78" i="20"/>
  <c r="N78" i="20" s="1"/>
  <c r="Q78" i="20"/>
  <c r="R78" i="20" s="1"/>
  <c r="S78" i="20"/>
  <c r="T78" i="20" s="1"/>
  <c r="M79" i="20"/>
  <c r="N79" i="20" s="1"/>
  <c r="Q79" i="20"/>
  <c r="R79" i="20" s="1"/>
  <c r="S79" i="20"/>
  <c r="T79" i="20" s="1"/>
  <c r="M80" i="20"/>
  <c r="N80" i="20" s="1"/>
  <c r="Q80" i="20"/>
  <c r="R80" i="20" s="1"/>
  <c r="S80" i="20"/>
  <c r="T80" i="20" s="1"/>
  <c r="M81" i="20"/>
  <c r="N81" i="20" s="1"/>
  <c r="Q81" i="20"/>
  <c r="R81" i="20" s="1"/>
  <c r="S81" i="20"/>
  <c r="T81" i="20" s="1"/>
  <c r="M82" i="20"/>
  <c r="N82" i="20" s="1"/>
  <c r="Q82" i="20"/>
  <c r="R82" i="20" s="1"/>
  <c r="S82" i="20"/>
  <c r="T82" i="20" s="1"/>
  <c r="M83" i="20"/>
  <c r="N83" i="20" s="1"/>
  <c r="Q83" i="20"/>
  <c r="R83" i="20" s="1"/>
  <c r="S83" i="20"/>
  <c r="T83" i="20" s="1"/>
  <c r="M84" i="20"/>
  <c r="N84" i="20" s="1"/>
  <c r="Q84" i="20"/>
  <c r="R84" i="20" s="1"/>
  <c r="S84" i="20"/>
  <c r="T84" i="20" s="1"/>
  <c r="M85" i="20"/>
  <c r="N85" i="20" s="1"/>
  <c r="Q85" i="20"/>
  <c r="R85" i="20" s="1"/>
  <c r="S85" i="20"/>
  <c r="T85" i="20" s="1"/>
  <c r="M86" i="20"/>
  <c r="N86" i="20" s="1"/>
  <c r="Q86" i="20"/>
  <c r="R86" i="20" s="1"/>
  <c r="S86" i="20"/>
  <c r="T86" i="20" s="1"/>
  <c r="M87" i="20"/>
  <c r="N87" i="20" s="1"/>
  <c r="Q87" i="20"/>
  <c r="R87" i="20" s="1"/>
  <c r="S87" i="20"/>
  <c r="T87" i="20" s="1"/>
  <c r="M88" i="20"/>
  <c r="N88" i="20" s="1"/>
  <c r="Q88" i="20"/>
  <c r="R88" i="20" s="1"/>
  <c r="S88" i="20"/>
  <c r="T88" i="20" s="1"/>
  <c r="M89" i="20"/>
  <c r="N89" i="20" s="1"/>
  <c r="Q89" i="20"/>
  <c r="R89" i="20" s="1"/>
  <c r="S89" i="20"/>
  <c r="T89" i="20" s="1"/>
  <c r="M90" i="20"/>
  <c r="N90" i="20" s="1"/>
  <c r="Q90" i="20"/>
  <c r="R90" i="20" s="1"/>
  <c r="S90" i="20"/>
  <c r="T90" i="20" s="1"/>
  <c r="M91" i="20"/>
  <c r="N91" i="20" s="1"/>
  <c r="Q91" i="20"/>
  <c r="R91" i="20" s="1"/>
  <c r="S91" i="20"/>
  <c r="T91" i="20" s="1"/>
  <c r="M92" i="20"/>
  <c r="N92" i="20" s="1"/>
  <c r="Q92" i="20"/>
  <c r="R92" i="20" s="1"/>
  <c r="S92" i="20"/>
  <c r="T92" i="20" s="1"/>
  <c r="M93" i="20"/>
  <c r="N93" i="20" s="1"/>
  <c r="Q93" i="20"/>
  <c r="R93" i="20" s="1"/>
  <c r="S93" i="20"/>
  <c r="T93" i="20" s="1"/>
  <c r="M94" i="20"/>
  <c r="N94" i="20" s="1"/>
  <c r="Q94" i="20"/>
  <c r="R94" i="20" s="1"/>
  <c r="S94" i="20"/>
  <c r="T94" i="20" s="1"/>
  <c r="M95" i="20"/>
  <c r="N95" i="20" s="1"/>
  <c r="Q95" i="20"/>
  <c r="R95" i="20" s="1"/>
  <c r="S95" i="20"/>
  <c r="T95" i="20" s="1"/>
  <c r="M96" i="20"/>
  <c r="N96" i="20" s="1"/>
  <c r="Q96" i="20"/>
  <c r="R96" i="20" s="1"/>
  <c r="S96" i="20"/>
  <c r="T96" i="20" s="1"/>
  <c r="M97" i="20"/>
  <c r="N97" i="20" s="1"/>
  <c r="Q97" i="20"/>
  <c r="R97" i="20" s="1"/>
  <c r="S97" i="20"/>
  <c r="T97" i="20" s="1"/>
  <c r="M98" i="20"/>
  <c r="N98" i="20" s="1"/>
  <c r="Q98" i="20"/>
  <c r="R98" i="20" s="1"/>
  <c r="S98" i="20"/>
  <c r="T98" i="20" s="1"/>
  <c r="M99" i="20"/>
  <c r="N99" i="20" s="1"/>
  <c r="Q99" i="20"/>
  <c r="R99" i="20" s="1"/>
  <c r="S99" i="20"/>
  <c r="T99" i="20" s="1"/>
  <c r="M100" i="20"/>
  <c r="N100" i="20" s="1"/>
  <c r="Q100" i="20"/>
  <c r="R100" i="20" s="1"/>
  <c r="S100" i="20"/>
  <c r="T100" i="20" s="1"/>
  <c r="M101" i="20"/>
  <c r="N101" i="20" s="1"/>
  <c r="Q101" i="20"/>
  <c r="R101" i="20" s="1"/>
  <c r="S101" i="20"/>
  <c r="T101" i="20" s="1"/>
  <c r="M102" i="20"/>
  <c r="N102" i="20" s="1"/>
  <c r="Q102" i="20"/>
  <c r="R102" i="20" s="1"/>
  <c r="S102" i="20"/>
  <c r="T102" i="20" s="1"/>
  <c r="M103" i="20"/>
  <c r="N103" i="20" s="1"/>
  <c r="Q103" i="20"/>
  <c r="R103" i="20" s="1"/>
  <c r="S103" i="20"/>
  <c r="T103" i="20" s="1"/>
  <c r="M104" i="20"/>
  <c r="N104" i="20" s="1"/>
  <c r="Q104" i="20"/>
  <c r="R104" i="20" s="1"/>
  <c r="S104" i="20"/>
  <c r="T104" i="20" s="1"/>
  <c r="M105" i="20"/>
  <c r="N105" i="20" s="1"/>
  <c r="Q105" i="20"/>
  <c r="R105" i="20" s="1"/>
  <c r="S105" i="20"/>
  <c r="T105" i="20" s="1"/>
  <c r="M106" i="20"/>
  <c r="N106" i="20" s="1"/>
  <c r="Q106" i="20"/>
  <c r="R106" i="20" s="1"/>
  <c r="S106" i="20"/>
  <c r="T106" i="20" s="1"/>
  <c r="M107" i="20"/>
  <c r="N107" i="20" s="1"/>
  <c r="Q107" i="20"/>
  <c r="R107" i="20" s="1"/>
  <c r="S107" i="20"/>
  <c r="T107" i="20" s="1"/>
  <c r="M108" i="20"/>
  <c r="N108" i="20" s="1"/>
  <c r="Q108" i="20"/>
  <c r="R108" i="20" s="1"/>
  <c r="S108" i="20"/>
  <c r="T108" i="20" s="1"/>
  <c r="M109" i="20"/>
  <c r="N109" i="20" s="1"/>
  <c r="Q109" i="20"/>
  <c r="R109" i="20" s="1"/>
  <c r="S109" i="20"/>
  <c r="T109" i="20" s="1"/>
  <c r="M110" i="20"/>
  <c r="N110" i="20" s="1"/>
  <c r="Q110" i="20"/>
  <c r="R110" i="20" s="1"/>
  <c r="S110" i="20"/>
  <c r="T110" i="20" s="1"/>
  <c r="M111" i="20"/>
  <c r="N111" i="20" s="1"/>
  <c r="Q111" i="20"/>
  <c r="R111" i="20" s="1"/>
  <c r="S111" i="20"/>
  <c r="T111" i="20" s="1"/>
  <c r="M112" i="20"/>
  <c r="N112" i="20" s="1"/>
  <c r="Q112" i="20"/>
  <c r="R112" i="20" s="1"/>
  <c r="S112" i="20"/>
  <c r="T112" i="20" s="1"/>
  <c r="M113" i="20"/>
  <c r="N113" i="20" s="1"/>
  <c r="Q113" i="20"/>
  <c r="R113" i="20" s="1"/>
  <c r="S113" i="20"/>
  <c r="T113" i="20" s="1"/>
  <c r="M114" i="20"/>
  <c r="N114" i="20" s="1"/>
  <c r="Q114" i="20"/>
  <c r="R114" i="20" s="1"/>
  <c r="S114" i="20"/>
  <c r="T114" i="20" s="1"/>
  <c r="M115" i="20"/>
  <c r="N115" i="20" s="1"/>
  <c r="Q115" i="20"/>
  <c r="R115" i="20" s="1"/>
  <c r="S115" i="20"/>
  <c r="T115" i="20" s="1"/>
  <c r="M116" i="20"/>
  <c r="N116" i="20" s="1"/>
  <c r="Q116" i="20"/>
  <c r="R116" i="20" s="1"/>
  <c r="S116" i="20"/>
  <c r="T116" i="20" s="1"/>
  <c r="M117" i="20"/>
  <c r="N117" i="20" s="1"/>
  <c r="Q117" i="20"/>
  <c r="R117" i="20" s="1"/>
  <c r="S117" i="20"/>
  <c r="T117" i="20" s="1"/>
  <c r="M118" i="20"/>
  <c r="N118" i="20" s="1"/>
  <c r="Q118" i="20"/>
  <c r="R118" i="20" s="1"/>
  <c r="S118" i="20"/>
  <c r="T118" i="20" s="1"/>
  <c r="M119" i="20"/>
  <c r="N119" i="20" s="1"/>
  <c r="Q119" i="20"/>
  <c r="R119" i="20" s="1"/>
  <c r="S119" i="20"/>
  <c r="T119" i="20" s="1"/>
  <c r="M120" i="20"/>
  <c r="N120" i="20" s="1"/>
  <c r="Q120" i="20"/>
  <c r="R120" i="20" s="1"/>
  <c r="S120" i="20"/>
  <c r="T120" i="20" s="1"/>
  <c r="M121" i="20"/>
  <c r="N121" i="20" s="1"/>
  <c r="Q121" i="20"/>
  <c r="R121" i="20" s="1"/>
  <c r="S121" i="20"/>
  <c r="T121" i="20" s="1"/>
  <c r="M122" i="20"/>
  <c r="N122" i="20" s="1"/>
  <c r="Q122" i="20"/>
  <c r="R122" i="20" s="1"/>
  <c r="S122" i="20"/>
  <c r="T122" i="20" s="1"/>
  <c r="M123" i="20"/>
  <c r="N123" i="20" s="1"/>
  <c r="Q123" i="20"/>
  <c r="R123" i="20" s="1"/>
  <c r="S123" i="20"/>
  <c r="T123" i="20" s="1"/>
  <c r="M124" i="20"/>
  <c r="N124" i="20" s="1"/>
  <c r="Q124" i="20"/>
  <c r="R124" i="20" s="1"/>
  <c r="S124" i="20"/>
  <c r="T124" i="20" s="1"/>
  <c r="M125" i="20"/>
  <c r="N125" i="20" s="1"/>
  <c r="Q125" i="20"/>
  <c r="R125" i="20" s="1"/>
  <c r="S125" i="20"/>
  <c r="T125" i="20" s="1"/>
  <c r="M126" i="20"/>
  <c r="N126" i="20" s="1"/>
  <c r="Q126" i="20"/>
  <c r="R126" i="20" s="1"/>
  <c r="S126" i="20"/>
  <c r="T126" i="20" s="1"/>
  <c r="M127" i="20"/>
  <c r="N127" i="20" s="1"/>
  <c r="Q127" i="20"/>
  <c r="R127" i="20" s="1"/>
  <c r="S127" i="20"/>
  <c r="T127" i="20" s="1"/>
  <c r="M128" i="20"/>
  <c r="N128" i="20" s="1"/>
  <c r="Q128" i="20"/>
  <c r="R128" i="20" s="1"/>
  <c r="S128" i="20"/>
  <c r="T128" i="20" s="1"/>
  <c r="M129" i="20"/>
  <c r="N129" i="20" s="1"/>
  <c r="Q129" i="20"/>
  <c r="R129" i="20" s="1"/>
  <c r="S129" i="20"/>
  <c r="T129" i="20" s="1"/>
  <c r="M130" i="20"/>
  <c r="N130" i="20" s="1"/>
  <c r="Q130" i="20"/>
  <c r="R130" i="20" s="1"/>
  <c r="S130" i="20"/>
  <c r="T130" i="20" s="1"/>
  <c r="M131" i="20"/>
  <c r="N131" i="20" s="1"/>
  <c r="Q131" i="20"/>
  <c r="R131" i="20" s="1"/>
  <c r="S131" i="20"/>
  <c r="T131" i="20" s="1"/>
  <c r="M132" i="20"/>
  <c r="N132" i="20" s="1"/>
  <c r="Q132" i="20"/>
  <c r="R132" i="20" s="1"/>
  <c r="S132" i="20"/>
  <c r="T132" i="20" s="1"/>
  <c r="M133" i="20"/>
  <c r="N133" i="20" s="1"/>
  <c r="Q133" i="20"/>
  <c r="R133" i="20" s="1"/>
  <c r="S133" i="20"/>
  <c r="T133" i="20" s="1"/>
  <c r="M134" i="20"/>
  <c r="N134" i="20" s="1"/>
  <c r="Q134" i="20"/>
  <c r="R134" i="20" s="1"/>
  <c r="S134" i="20"/>
  <c r="T134" i="20" s="1"/>
  <c r="M135" i="20"/>
  <c r="N135" i="20" s="1"/>
  <c r="Q135" i="20"/>
  <c r="R135" i="20" s="1"/>
  <c r="S135" i="20"/>
  <c r="T135" i="20" s="1"/>
  <c r="M136" i="20"/>
  <c r="N136" i="20" s="1"/>
  <c r="Q136" i="20"/>
  <c r="R136" i="20" s="1"/>
  <c r="S136" i="20"/>
  <c r="T136" i="20" s="1"/>
  <c r="M137" i="20"/>
  <c r="N137" i="20" s="1"/>
  <c r="Q137" i="20"/>
  <c r="R137" i="20" s="1"/>
  <c r="S137" i="20"/>
  <c r="T137" i="20" s="1"/>
  <c r="M138" i="20"/>
  <c r="N138" i="20" s="1"/>
  <c r="Q138" i="20"/>
  <c r="R138" i="20" s="1"/>
  <c r="S138" i="20"/>
  <c r="T138" i="20" s="1"/>
  <c r="M139" i="20"/>
  <c r="N139" i="20" s="1"/>
  <c r="Q139" i="20"/>
  <c r="R139" i="20" s="1"/>
  <c r="S139" i="20"/>
  <c r="T139" i="20" s="1"/>
  <c r="M140" i="20"/>
  <c r="N140" i="20" s="1"/>
  <c r="Q140" i="20"/>
  <c r="R140" i="20" s="1"/>
  <c r="S140" i="20"/>
  <c r="T140" i="20" s="1"/>
  <c r="M141" i="20"/>
  <c r="N141" i="20" s="1"/>
  <c r="Q141" i="20"/>
  <c r="R141" i="20" s="1"/>
  <c r="S141" i="20"/>
  <c r="T141" i="20" s="1"/>
  <c r="M142" i="20"/>
  <c r="N142" i="20" s="1"/>
  <c r="Q142" i="20"/>
  <c r="R142" i="20" s="1"/>
  <c r="S142" i="20"/>
  <c r="T142" i="20" s="1"/>
  <c r="M143" i="20"/>
  <c r="N143" i="20" s="1"/>
  <c r="Q143" i="20"/>
  <c r="R143" i="20" s="1"/>
  <c r="S143" i="20"/>
  <c r="T143" i="20" s="1"/>
  <c r="M144" i="20"/>
  <c r="N144" i="20" s="1"/>
  <c r="Q144" i="20"/>
  <c r="R144" i="20" s="1"/>
  <c r="S144" i="20"/>
  <c r="T144" i="20" s="1"/>
  <c r="M145" i="20"/>
  <c r="N145" i="20" s="1"/>
  <c r="Q145" i="20"/>
  <c r="R145" i="20" s="1"/>
  <c r="S145" i="20"/>
  <c r="T145" i="20" s="1"/>
  <c r="M146" i="20"/>
  <c r="N146" i="20" s="1"/>
  <c r="Q146" i="20"/>
  <c r="R146" i="20" s="1"/>
  <c r="S146" i="20"/>
  <c r="T146" i="20" s="1"/>
  <c r="M147" i="20"/>
  <c r="N147" i="20" s="1"/>
  <c r="Q147" i="20"/>
  <c r="R147" i="20" s="1"/>
  <c r="S147" i="20"/>
  <c r="T147" i="20" s="1"/>
  <c r="M148" i="20"/>
  <c r="N148" i="20" s="1"/>
  <c r="Q148" i="20"/>
  <c r="R148" i="20" s="1"/>
  <c r="S148" i="20"/>
  <c r="T148" i="20" s="1"/>
  <c r="M149" i="20"/>
  <c r="N149" i="20" s="1"/>
  <c r="Q149" i="20"/>
  <c r="R149" i="20" s="1"/>
  <c r="S149" i="20"/>
  <c r="T149" i="20" s="1"/>
  <c r="M150" i="20"/>
  <c r="N150" i="20" s="1"/>
  <c r="Q150" i="20"/>
  <c r="R150" i="20" s="1"/>
  <c r="S150" i="20"/>
  <c r="T150" i="20" s="1"/>
  <c r="M151" i="20"/>
  <c r="N151" i="20" s="1"/>
  <c r="Q151" i="20"/>
  <c r="R151" i="20" s="1"/>
  <c r="S151" i="20"/>
  <c r="T151" i="20" s="1"/>
  <c r="M152" i="20"/>
  <c r="N152" i="20" s="1"/>
  <c r="Q152" i="20"/>
  <c r="R152" i="20" s="1"/>
  <c r="S152" i="20"/>
  <c r="T152" i="20" s="1"/>
  <c r="M153" i="20"/>
  <c r="N153" i="20" s="1"/>
  <c r="Q153" i="20"/>
  <c r="R153" i="20" s="1"/>
  <c r="S153" i="20"/>
  <c r="T153" i="20" s="1"/>
  <c r="M154" i="20"/>
  <c r="N154" i="20" s="1"/>
  <c r="Q154" i="20"/>
  <c r="R154" i="20" s="1"/>
  <c r="S154" i="20"/>
  <c r="T154" i="20" s="1"/>
  <c r="M155" i="20"/>
  <c r="N155" i="20" s="1"/>
  <c r="Q155" i="20"/>
  <c r="R155" i="20" s="1"/>
  <c r="S155" i="20"/>
  <c r="T155" i="20" s="1"/>
  <c r="M156" i="20"/>
  <c r="N156" i="20" s="1"/>
  <c r="Q156" i="20"/>
  <c r="R156" i="20" s="1"/>
  <c r="S156" i="20"/>
  <c r="T156" i="20" s="1"/>
  <c r="M157" i="20"/>
  <c r="N157" i="20" s="1"/>
  <c r="Q157" i="20"/>
  <c r="R157" i="20" s="1"/>
  <c r="S157" i="20"/>
  <c r="T157" i="20" s="1"/>
  <c r="M158" i="20"/>
  <c r="N158" i="20" s="1"/>
  <c r="Q158" i="20"/>
  <c r="R158" i="20" s="1"/>
  <c r="S158" i="20"/>
  <c r="T158" i="20" s="1"/>
  <c r="M159" i="20"/>
  <c r="N159" i="20" s="1"/>
  <c r="Q159" i="20"/>
  <c r="R159" i="20" s="1"/>
  <c r="S159" i="20"/>
  <c r="T159" i="20" s="1"/>
  <c r="M160" i="20"/>
  <c r="N160" i="20" s="1"/>
  <c r="Q160" i="20"/>
  <c r="R160" i="20" s="1"/>
  <c r="S160" i="20"/>
  <c r="T160" i="20" s="1"/>
  <c r="M161" i="20"/>
  <c r="N161" i="20" s="1"/>
  <c r="Q161" i="20"/>
  <c r="R161" i="20" s="1"/>
  <c r="S161" i="20"/>
  <c r="T161" i="20" s="1"/>
  <c r="M162" i="20"/>
  <c r="N162" i="20" s="1"/>
  <c r="Q162" i="20"/>
  <c r="R162" i="20" s="1"/>
  <c r="S162" i="20"/>
  <c r="T162" i="20" s="1"/>
  <c r="M163" i="20"/>
  <c r="N163" i="20" s="1"/>
  <c r="Q163" i="20"/>
  <c r="R163" i="20" s="1"/>
  <c r="S163" i="20"/>
  <c r="T163" i="20" s="1"/>
  <c r="M164" i="20"/>
  <c r="N164" i="20" s="1"/>
  <c r="Q164" i="20"/>
  <c r="R164" i="20" s="1"/>
  <c r="S164" i="20"/>
  <c r="T164" i="20" s="1"/>
  <c r="M165" i="20"/>
  <c r="N165" i="20" s="1"/>
  <c r="Q165" i="20"/>
  <c r="R165" i="20" s="1"/>
  <c r="S165" i="20"/>
  <c r="T165" i="20" s="1"/>
  <c r="M166" i="20"/>
  <c r="N166" i="20" s="1"/>
  <c r="Q166" i="20"/>
  <c r="R166" i="20" s="1"/>
  <c r="S166" i="20"/>
  <c r="T166" i="20" s="1"/>
  <c r="M167" i="20"/>
  <c r="N167" i="20" s="1"/>
  <c r="Q167" i="20"/>
  <c r="R167" i="20" s="1"/>
  <c r="S167" i="20"/>
  <c r="T167" i="20" s="1"/>
  <c r="M168" i="20"/>
  <c r="N168" i="20" s="1"/>
  <c r="Q168" i="20"/>
  <c r="R168" i="20" s="1"/>
  <c r="S168" i="20"/>
  <c r="T168" i="20" s="1"/>
  <c r="M169" i="20"/>
  <c r="N169" i="20" s="1"/>
  <c r="Q169" i="20"/>
  <c r="R169" i="20" s="1"/>
  <c r="S169" i="20"/>
  <c r="T169" i="20" s="1"/>
  <c r="M170" i="20"/>
  <c r="N170" i="20" s="1"/>
  <c r="Q170" i="20"/>
  <c r="R170" i="20" s="1"/>
  <c r="S170" i="20"/>
  <c r="T170" i="20" s="1"/>
  <c r="M171" i="20"/>
  <c r="N171" i="20" s="1"/>
  <c r="Q171" i="20"/>
  <c r="R171" i="20" s="1"/>
  <c r="S171" i="20"/>
  <c r="T171" i="20" s="1"/>
  <c r="M172" i="20"/>
  <c r="N172" i="20" s="1"/>
  <c r="Q172" i="20"/>
  <c r="R172" i="20" s="1"/>
  <c r="S172" i="20"/>
  <c r="T172" i="20" s="1"/>
  <c r="M173" i="20"/>
  <c r="N173" i="20" s="1"/>
  <c r="Q173" i="20"/>
  <c r="R173" i="20" s="1"/>
  <c r="S173" i="20"/>
  <c r="T173" i="20" s="1"/>
  <c r="M174" i="20"/>
  <c r="N174" i="20" s="1"/>
  <c r="Q174" i="20"/>
  <c r="R174" i="20" s="1"/>
  <c r="S174" i="20"/>
  <c r="T174" i="20" s="1"/>
  <c r="M175" i="20"/>
  <c r="N175" i="20" s="1"/>
  <c r="Q175" i="20"/>
  <c r="R175" i="20" s="1"/>
  <c r="S175" i="20"/>
  <c r="T175" i="20" s="1"/>
  <c r="M176" i="20"/>
  <c r="N176" i="20" s="1"/>
  <c r="Q176" i="20"/>
  <c r="R176" i="20" s="1"/>
  <c r="S176" i="20"/>
  <c r="T176" i="20" s="1"/>
  <c r="M177" i="20"/>
  <c r="N177" i="20" s="1"/>
  <c r="Q177" i="20"/>
  <c r="R177" i="20" s="1"/>
  <c r="S177" i="20"/>
  <c r="T177" i="20" s="1"/>
  <c r="M178" i="20"/>
  <c r="N178" i="20" s="1"/>
  <c r="Q178" i="20"/>
  <c r="R178" i="20" s="1"/>
  <c r="S178" i="20"/>
  <c r="T178" i="20" s="1"/>
  <c r="M179" i="20"/>
  <c r="N179" i="20" s="1"/>
  <c r="Q179" i="20"/>
  <c r="R179" i="20" s="1"/>
  <c r="S179" i="20"/>
  <c r="T179" i="20" s="1"/>
  <c r="M180" i="20"/>
  <c r="N180" i="20" s="1"/>
  <c r="Q180" i="20"/>
  <c r="R180" i="20" s="1"/>
  <c r="S180" i="20"/>
  <c r="T180" i="20" s="1"/>
  <c r="M181" i="20"/>
  <c r="N181" i="20" s="1"/>
  <c r="Q181" i="20"/>
  <c r="R181" i="20" s="1"/>
  <c r="S181" i="20"/>
  <c r="T181" i="20" s="1"/>
  <c r="M182" i="20"/>
  <c r="N182" i="20" s="1"/>
  <c r="Q182" i="20"/>
  <c r="R182" i="20" s="1"/>
  <c r="S182" i="20"/>
  <c r="T182" i="20" s="1"/>
  <c r="M183" i="20"/>
  <c r="N183" i="20" s="1"/>
  <c r="Q183" i="20"/>
  <c r="R183" i="20" s="1"/>
  <c r="S183" i="20"/>
  <c r="T183" i="20" s="1"/>
  <c r="M184" i="20"/>
  <c r="N184" i="20" s="1"/>
  <c r="Q184" i="20"/>
  <c r="R184" i="20" s="1"/>
  <c r="S184" i="20"/>
  <c r="T184" i="20" s="1"/>
  <c r="M185" i="20"/>
  <c r="N185" i="20" s="1"/>
  <c r="Q185" i="20"/>
  <c r="R185" i="20" s="1"/>
  <c r="S185" i="20"/>
  <c r="T185" i="20" s="1"/>
  <c r="M186" i="20"/>
  <c r="N186" i="20" s="1"/>
  <c r="Q186" i="20"/>
  <c r="R186" i="20" s="1"/>
  <c r="S186" i="20"/>
  <c r="T186" i="20" s="1"/>
  <c r="M187" i="20"/>
  <c r="N187" i="20" s="1"/>
  <c r="Q187" i="20"/>
  <c r="R187" i="20" s="1"/>
  <c r="S187" i="20"/>
  <c r="T187" i="20" s="1"/>
  <c r="M188" i="20"/>
  <c r="N188" i="20" s="1"/>
  <c r="Q188" i="20"/>
  <c r="R188" i="20" s="1"/>
  <c r="S188" i="20"/>
  <c r="T188" i="20" s="1"/>
  <c r="M189" i="20"/>
  <c r="N189" i="20" s="1"/>
  <c r="Q189" i="20"/>
  <c r="R189" i="20" s="1"/>
  <c r="S189" i="20"/>
  <c r="T189" i="20" s="1"/>
  <c r="M190" i="20"/>
  <c r="N190" i="20" s="1"/>
  <c r="Q190" i="20"/>
  <c r="R190" i="20" s="1"/>
  <c r="S190" i="20"/>
  <c r="T190" i="20" s="1"/>
  <c r="M191" i="20"/>
  <c r="N191" i="20" s="1"/>
  <c r="Q191" i="20"/>
  <c r="R191" i="20" s="1"/>
  <c r="S191" i="20"/>
  <c r="T191" i="20" s="1"/>
  <c r="M192" i="20"/>
  <c r="N192" i="20" s="1"/>
  <c r="Q192" i="20"/>
  <c r="R192" i="20" s="1"/>
  <c r="S192" i="20"/>
  <c r="T192" i="20" s="1"/>
  <c r="M193" i="20"/>
  <c r="N193" i="20" s="1"/>
  <c r="Q193" i="20"/>
  <c r="R193" i="20" s="1"/>
  <c r="S193" i="20"/>
  <c r="T193" i="20" s="1"/>
  <c r="M194" i="20"/>
  <c r="N194" i="20" s="1"/>
  <c r="Q194" i="20"/>
  <c r="R194" i="20" s="1"/>
  <c r="S194" i="20"/>
  <c r="T194" i="20" s="1"/>
  <c r="M195" i="20"/>
  <c r="N195" i="20" s="1"/>
  <c r="Q195" i="20"/>
  <c r="R195" i="20" s="1"/>
  <c r="S195" i="20"/>
  <c r="T195" i="20" s="1"/>
  <c r="M196" i="20"/>
  <c r="N196" i="20" s="1"/>
  <c r="Q196" i="20"/>
  <c r="R196" i="20" s="1"/>
  <c r="S196" i="20"/>
  <c r="T196" i="20" s="1"/>
  <c r="M197" i="20"/>
  <c r="N197" i="20" s="1"/>
  <c r="Q197" i="20"/>
  <c r="R197" i="20" s="1"/>
  <c r="S197" i="20"/>
  <c r="T197" i="20" s="1"/>
  <c r="M198" i="20"/>
  <c r="N198" i="20" s="1"/>
  <c r="Q198" i="20"/>
  <c r="R198" i="20" s="1"/>
  <c r="S198" i="20"/>
  <c r="T198" i="20" s="1"/>
  <c r="M199" i="20"/>
  <c r="N199" i="20" s="1"/>
  <c r="Q199" i="20"/>
  <c r="R199" i="20" s="1"/>
  <c r="S199" i="20"/>
  <c r="T199" i="20" s="1"/>
  <c r="M200" i="20"/>
  <c r="N200" i="20" s="1"/>
  <c r="Q200" i="20"/>
  <c r="R200" i="20" s="1"/>
  <c r="S200" i="20"/>
  <c r="T200" i="20" s="1"/>
  <c r="M201" i="20"/>
  <c r="N201" i="20" s="1"/>
  <c r="Q201" i="20"/>
  <c r="R201" i="20" s="1"/>
  <c r="S201" i="20"/>
  <c r="T201" i="20" s="1"/>
  <c r="M202" i="20"/>
  <c r="N202" i="20" s="1"/>
  <c r="Q202" i="20"/>
  <c r="R202" i="20" s="1"/>
  <c r="S202" i="20"/>
  <c r="T202" i="20" s="1"/>
  <c r="M203" i="20"/>
  <c r="N203" i="20" s="1"/>
  <c r="Q203" i="20"/>
  <c r="R203" i="20" s="1"/>
  <c r="S203" i="20"/>
  <c r="T203" i="20" s="1"/>
  <c r="M204" i="20"/>
  <c r="N204" i="20" s="1"/>
  <c r="Q204" i="20"/>
  <c r="R204" i="20" s="1"/>
  <c r="S204" i="20"/>
  <c r="T204" i="20" s="1"/>
  <c r="M205" i="20"/>
  <c r="N205" i="20" s="1"/>
  <c r="Q205" i="20"/>
  <c r="R205" i="20" s="1"/>
  <c r="S205" i="20"/>
  <c r="T205" i="20" s="1"/>
  <c r="M206" i="20"/>
  <c r="N206" i="20" s="1"/>
  <c r="Q206" i="20"/>
  <c r="R206" i="20" s="1"/>
  <c r="S206" i="20"/>
  <c r="T206" i="20" s="1"/>
  <c r="M207" i="20"/>
  <c r="N207" i="20" s="1"/>
  <c r="Q207" i="20"/>
  <c r="R207" i="20" s="1"/>
  <c r="S207" i="20"/>
  <c r="T207" i="20" s="1"/>
  <c r="M208" i="20"/>
  <c r="N208" i="20" s="1"/>
  <c r="Q208" i="20"/>
  <c r="R208" i="20" s="1"/>
  <c r="S208" i="20"/>
  <c r="T208" i="20" s="1"/>
  <c r="M209" i="20"/>
  <c r="N209" i="20" s="1"/>
  <c r="Q209" i="20"/>
  <c r="R209" i="20" s="1"/>
  <c r="S209" i="20"/>
  <c r="T209" i="20" s="1"/>
  <c r="M210" i="20"/>
  <c r="N210" i="20" s="1"/>
  <c r="Q210" i="20"/>
  <c r="R210" i="20" s="1"/>
  <c r="S210" i="20"/>
  <c r="T210" i="20" s="1"/>
  <c r="M211" i="20"/>
  <c r="N211" i="20" s="1"/>
  <c r="Q211" i="20"/>
  <c r="R211" i="20" s="1"/>
  <c r="S211" i="20"/>
  <c r="T211" i="20" s="1"/>
  <c r="M212" i="20"/>
  <c r="N212" i="20" s="1"/>
  <c r="Q212" i="20"/>
  <c r="R212" i="20" s="1"/>
  <c r="S212" i="20"/>
  <c r="T212" i="20" s="1"/>
  <c r="M213" i="20"/>
  <c r="N213" i="20" s="1"/>
  <c r="Q213" i="20"/>
  <c r="R213" i="20" s="1"/>
  <c r="S213" i="20"/>
  <c r="T213" i="20" s="1"/>
  <c r="M214" i="20"/>
  <c r="N214" i="20" s="1"/>
  <c r="Q214" i="20"/>
  <c r="R214" i="20" s="1"/>
  <c r="S214" i="20"/>
  <c r="T214" i="20" s="1"/>
  <c r="M215" i="20"/>
  <c r="N215" i="20" s="1"/>
  <c r="Q215" i="20"/>
  <c r="R215" i="20" s="1"/>
  <c r="S215" i="20"/>
  <c r="T215" i="20" s="1"/>
  <c r="M216" i="20"/>
  <c r="N216" i="20" s="1"/>
  <c r="Q216" i="20"/>
  <c r="R216" i="20" s="1"/>
  <c r="S216" i="20"/>
  <c r="T216" i="20" s="1"/>
  <c r="M217" i="20"/>
  <c r="N217" i="20" s="1"/>
  <c r="Q217" i="20"/>
  <c r="R217" i="20" s="1"/>
  <c r="S217" i="20"/>
  <c r="T217" i="20" s="1"/>
  <c r="M218" i="20"/>
  <c r="N218" i="20" s="1"/>
  <c r="Q218" i="20"/>
  <c r="R218" i="20" s="1"/>
  <c r="S218" i="20"/>
  <c r="T218" i="20" s="1"/>
  <c r="M219" i="20"/>
  <c r="N219" i="20" s="1"/>
  <c r="Q219" i="20"/>
  <c r="R219" i="20" s="1"/>
  <c r="S219" i="20"/>
  <c r="T219" i="20" s="1"/>
  <c r="M220" i="20"/>
  <c r="N220" i="20" s="1"/>
  <c r="Q220" i="20"/>
  <c r="R220" i="20" s="1"/>
  <c r="S220" i="20"/>
  <c r="T220" i="20" s="1"/>
  <c r="M221" i="20"/>
  <c r="N221" i="20" s="1"/>
  <c r="Q221" i="20"/>
  <c r="R221" i="20" s="1"/>
  <c r="S221" i="20"/>
  <c r="T221" i="20" s="1"/>
  <c r="M222" i="20"/>
  <c r="N222" i="20" s="1"/>
  <c r="Q222" i="20"/>
  <c r="R222" i="20" s="1"/>
  <c r="S222" i="20"/>
  <c r="T222" i="20" s="1"/>
  <c r="M223" i="20"/>
  <c r="N223" i="20" s="1"/>
  <c r="Q223" i="20"/>
  <c r="R223" i="20" s="1"/>
  <c r="S223" i="20"/>
  <c r="T223" i="20" s="1"/>
  <c r="M224" i="20"/>
  <c r="N224" i="20" s="1"/>
  <c r="Q224" i="20"/>
  <c r="R224" i="20" s="1"/>
  <c r="S224" i="20"/>
  <c r="T224" i="20" s="1"/>
  <c r="M225" i="20"/>
  <c r="N225" i="20" s="1"/>
  <c r="Q225" i="20"/>
  <c r="R225" i="20" s="1"/>
  <c r="S225" i="20"/>
  <c r="T225" i="20" s="1"/>
  <c r="M226" i="20"/>
  <c r="N226" i="20" s="1"/>
  <c r="Q226" i="20"/>
  <c r="R226" i="20" s="1"/>
  <c r="S226" i="20"/>
  <c r="T226" i="20" s="1"/>
  <c r="M227" i="20"/>
  <c r="N227" i="20" s="1"/>
  <c r="Q227" i="20"/>
  <c r="R227" i="20" s="1"/>
  <c r="S227" i="20"/>
  <c r="T227" i="20" s="1"/>
  <c r="M228" i="20"/>
  <c r="N228" i="20" s="1"/>
  <c r="Q228" i="20"/>
  <c r="R228" i="20" s="1"/>
  <c r="S228" i="20"/>
  <c r="T228" i="20" s="1"/>
  <c r="M229" i="20"/>
  <c r="N229" i="20" s="1"/>
  <c r="Q229" i="20"/>
  <c r="R229" i="20" s="1"/>
  <c r="S229" i="20"/>
  <c r="T229" i="20" s="1"/>
  <c r="M230" i="20"/>
  <c r="N230" i="20" s="1"/>
  <c r="Q230" i="20"/>
  <c r="R230" i="20" s="1"/>
  <c r="S230" i="20"/>
  <c r="T230" i="20" s="1"/>
  <c r="M231" i="20"/>
  <c r="N231" i="20" s="1"/>
  <c r="Q231" i="20"/>
  <c r="R231" i="20" s="1"/>
  <c r="S231" i="20"/>
  <c r="T231" i="20" s="1"/>
  <c r="M232" i="20"/>
  <c r="N232" i="20" s="1"/>
  <c r="Q232" i="20"/>
  <c r="R232" i="20" s="1"/>
  <c r="S232" i="20"/>
  <c r="T232" i="20" s="1"/>
  <c r="M233" i="20"/>
  <c r="N233" i="20" s="1"/>
  <c r="Q233" i="20"/>
  <c r="R233" i="20" s="1"/>
  <c r="S233" i="20"/>
  <c r="T233" i="20" s="1"/>
  <c r="M234" i="20"/>
  <c r="N234" i="20" s="1"/>
  <c r="Q234" i="20"/>
  <c r="R234" i="20" s="1"/>
  <c r="S234" i="20"/>
  <c r="T234" i="20" s="1"/>
  <c r="M235" i="20"/>
  <c r="N235" i="20" s="1"/>
  <c r="Q235" i="20"/>
  <c r="R235" i="20" s="1"/>
  <c r="S235" i="20"/>
  <c r="T235" i="20" s="1"/>
  <c r="M236" i="20"/>
  <c r="N236" i="20" s="1"/>
  <c r="Q236" i="20"/>
  <c r="R236" i="20" s="1"/>
  <c r="S236" i="20"/>
  <c r="T236" i="20" s="1"/>
  <c r="M237" i="20"/>
  <c r="N237" i="20" s="1"/>
  <c r="Q237" i="20"/>
  <c r="R237" i="20" s="1"/>
  <c r="S237" i="20"/>
  <c r="T237" i="20" s="1"/>
  <c r="M2" i="20"/>
  <c r="K2" i="20"/>
  <c r="E3" i="20"/>
  <c r="F3" i="20" s="1"/>
  <c r="G3" i="20"/>
  <c r="H3" i="20" s="1"/>
  <c r="I3" i="20"/>
  <c r="J3" i="20" s="1"/>
  <c r="K3" i="20"/>
  <c r="L3" i="20" s="1"/>
  <c r="E4" i="20"/>
  <c r="F4" i="20" s="1"/>
  <c r="G4" i="20"/>
  <c r="H4" i="20" s="1"/>
  <c r="I4" i="20"/>
  <c r="J4" i="20" s="1"/>
  <c r="K4" i="20"/>
  <c r="L4" i="20" s="1"/>
  <c r="E5" i="20"/>
  <c r="F5" i="20" s="1"/>
  <c r="G5" i="20"/>
  <c r="H5" i="20" s="1"/>
  <c r="I5" i="20"/>
  <c r="J5" i="20" s="1"/>
  <c r="K5" i="20"/>
  <c r="L5" i="20" s="1"/>
  <c r="E6" i="20"/>
  <c r="F6" i="20" s="1"/>
  <c r="G6" i="20"/>
  <c r="H6" i="20" s="1"/>
  <c r="I6" i="20"/>
  <c r="J6" i="20" s="1"/>
  <c r="K6" i="20"/>
  <c r="L6" i="20" s="1"/>
  <c r="E7" i="20"/>
  <c r="F7" i="20" s="1"/>
  <c r="G7" i="20"/>
  <c r="H7" i="20" s="1"/>
  <c r="I7" i="20"/>
  <c r="J7" i="20" s="1"/>
  <c r="K7" i="20"/>
  <c r="L7" i="20" s="1"/>
  <c r="E8" i="20"/>
  <c r="F8" i="20" s="1"/>
  <c r="G8" i="20"/>
  <c r="H8" i="20" s="1"/>
  <c r="I8" i="20"/>
  <c r="J8" i="20" s="1"/>
  <c r="K8" i="20"/>
  <c r="L8" i="20" s="1"/>
  <c r="E9" i="20"/>
  <c r="F9" i="20" s="1"/>
  <c r="G9" i="20"/>
  <c r="H9" i="20" s="1"/>
  <c r="I9" i="20"/>
  <c r="J9" i="20" s="1"/>
  <c r="K9" i="20"/>
  <c r="L9" i="20" s="1"/>
  <c r="E10" i="20"/>
  <c r="F10" i="20" s="1"/>
  <c r="G10" i="20"/>
  <c r="H10" i="20" s="1"/>
  <c r="I10" i="20"/>
  <c r="J10" i="20" s="1"/>
  <c r="K10" i="20"/>
  <c r="L10" i="20" s="1"/>
  <c r="E11" i="20"/>
  <c r="F11" i="20" s="1"/>
  <c r="G11" i="20"/>
  <c r="H11" i="20" s="1"/>
  <c r="I11" i="20"/>
  <c r="J11" i="20" s="1"/>
  <c r="K11" i="20"/>
  <c r="L11" i="20" s="1"/>
  <c r="E12" i="20"/>
  <c r="F12" i="20" s="1"/>
  <c r="G12" i="20"/>
  <c r="H12" i="20" s="1"/>
  <c r="I12" i="20"/>
  <c r="J12" i="20" s="1"/>
  <c r="K12" i="20"/>
  <c r="L12" i="20" s="1"/>
  <c r="E13" i="20"/>
  <c r="F13" i="20" s="1"/>
  <c r="G13" i="20"/>
  <c r="H13" i="20" s="1"/>
  <c r="I13" i="20"/>
  <c r="J13" i="20" s="1"/>
  <c r="K13" i="20"/>
  <c r="L13" i="20" s="1"/>
  <c r="E14" i="20"/>
  <c r="F14" i="20" s="1"/>
  <c r="G14" i="20"/>
  <c r="H14" i="20" s="1"/>
  <c r="I14" i="20"/>
  <c r="J14" i="20" s="1"/>
  <c r="K14" i="20"/>
  <c r="L14" i="20" s="1"/>
  <c r="E15" i="20"/>
  <c r="F15" i="20" s="1"/>
  <c r="G15" i="20"/>
  <c r="H15" i="20" s="1"/>
  <c r="I15" i="20"/>
  <c r="J15" i="20" s="1"/>
  <c r="K15" i="20"/>
  <c r="L15" i="20" s="1"/>
  <c r="E16" i="20"/>
  <c r="F16" i="20" s="1"/>
  <c r="G16" i="20"/>
  <c r="H16" i="20" s="1"/>
  <c r="I16" i="20"/>
  <c r="J16" i="20" s="1"/>
  <c r="K16" i="20"/>
  <c r="L16" i="20" s="1"/>
  <c r="E17" i="20"/>
  <c r="F17" i="20" s="1"/>
  <c r="G17" i="20"/>
  <c r="H17" i="20" s="1"/>
  <c r="I17" i="20"/>
  <c r="J17" i="20" s="1"/>
  <c r="K17" i="20"/>
  <c r="L17" i="20" s="1"/>
  <c r="E18" i="20"/>
  <c r="F18" i="20" s="1"/>
  <c r="G18" i="20"/>
  <c r="H18" i="20" s="1"/>
  <c r="I18" i="20"/>
  <c r="J18" i="20" s="1"/>
  <c r="K18" i="20"/>
  <c r="L18" i="20" s="1"/>
  <c r="E19" i="20"/>
  <c r="F19" i="20" s="1"/>
  <c r="G19" i="20"/>
  <c r="H19" i="20" s="1"/>
  <c r="I19" i="20"/>
  <c r="J19" i="20" s="1"/>
  <c r="K19" i="20"/>
  <c r="L19" i="20" s="1"/>
  <c r="E20" i="20"/>
  <c r="F20" i="20" s="1"/>
  <c r="G20" i="20"/>
  <c r="H20" i="20" s="1"/>
  <c r="I20" i="20"/>
  <c r="J20" i="20" s="1"/>
  <c r="K20" i="20"/>
  <c r="L20" i="20" s="1"/>
  <c r="E21" i="20"/>
  <c r="F21" i="20" s="1"/>
  <c r="G21" i="20"/>
  <c r="H21" i="20" s="1"/>
  <c r="I21" i="20"/>
  <c r="J21" i="20" s="1"/>
  <c r="K21" i="20"/>
  <c r="L21" i="20" s="1"/>
  <c r="E22" i="20"/>
  <c r="F22" i="20" s="1"/>
  <c r="G22" i="20"/>
  <c r="H22" i="20" s="1"/>
  <c r="I22" i="20"/>
  <c r="J22" i="20" s="1"/>
  <c r="K22" i="20"/>
  <c r="L22" i="20" s="1"/>
  <c r="E23" i="20"/>
  <c r="F23" i="20" s="1"/>
  <c r="G23" i="20"/>
  <c r="H23" i="20" s="1"/>
  <c r="I23" i="20"/>
  <c r="J23" i="20" s="1"/>
  <c r="K23" i="20"/>
  <c r="L23" i="20" s="1"/>
  <c r="E24" i="20"/>
  <c r="F24" i="20" s="1"/>
  <c r="G24" i="20"/>
  <c r="H24" i="20" s="1"/>
  <c r="I24" i="20"/>
  <c r="J24" i="20" s="1"/>
  <c r="K24" i="20"/>
  <c r="L24" i="20" s="1"/>
  <c r="E25" i="20"/>
  <c r="F25" i="20" s="1"/>
  <c r="G25" i="20"/>
  <c r="H25" i="20" s="1"/>
  <c r="I25" i="20"/>
  <c r="J25" i="20" s="1"/>
  <c r="K25" i="20"/>
  <c r="L25" i="20" s="1"/>
  <c r="E26" i="20"/>
  <c r="F26" i="20" s="1"/>
  <c r="G26" i="20"/>
  <c r="H26" i="20" s="1"/>
  <c r="I26" i="20"/>
  <c r="J26" i="20" s="1"/>
  <c r="K26" i="20"/>
  <c r="L26" i="20" s="1"/>
  <c r="E27" i="20"/>
  <c r="F27" i="20" s="1"/>
  <c r="G27" i="20"/>
  <c r="H27" i="20" s="1"/>
  <c r="I27" i="20"/>
  <c r="J27" i="20" s="1"/>
  <c r="K27" i="20"/>
  <c r="L27" i="20" s="1"/>
  <c r="E28" i="20"/>
  <c r="F28" i="20" s="1"/>
  <c r="G28" i="20"/>
  <c r="H28" i="20" s="1"/>
  <c r="I28" i="20"/>
  <c r="J28" i="20" s="1"/>
  <c r="K28" i="20"/>
  <c r="L28" i="20" s="1"/>
  <c r="E29" i="20"/>
  <c r="F29" i="20" s="1"/>
  <c r="G29" i="20"/>
  <c r="H29" i="20" s="1"/>
  <c r="I29" i="20"/>
  <c r="J29" i="20" s="1"/>
  <c r="K29" i="20"/>
  <c r="L29" i="20" s="1"/>
  <c r="E30" i="20"/>
  <c r="F30" i="20" s="1"/>
  <c r="G30" i="20"/>
  <c r="H30" i="20" s="1"/>
  <c r="I30" i="20"/>
  <c r="J30" i="20" s="1"/>
  <c r="K30" i="20"/>
  <c r="L30" i="20" s="1"/>
  <c r="E31" i="20"/>
  <c r="F31" i="20" s="1"/>
  <c r="G31" i="20"/>
  <c r="H31" i="20" s="1"/>
  <c r="I31" i="20"/>
  <c r="J31" i="20" s="1"/>
  <c r="K31" i="20"/>
  <c r="L31" i="20" s="1"/>
  <c r="E32" i="20"/>
  <c r="F32" i="20" s="1"/>
  <c r="G32" i="20"/>
  <c r="H32" i="20" s="1"/>
  <c r="I32" i="20"/>
  <c r="J32" i="20" s="1"/>
  <c r="K32" i="20"/>
  <c r="L32" i="20" s="1"/>
  <c r="E33" i="20"/>
  <c r="F33" i="20" s="1"/>
  <c r="G33" i="20"/>
  <c r="H33" i="20" s="1"/>
  <c r="I33" i="20"/>
  <c r="J33" i="20" s="1"/>
  <c r="K33" i="20"/>
  <c r="L33" i="20" s="1"/>
  <c r="E34" i="20"/>
  <c r="F34" i="20" s="1"/>
  <c r="G34" i="20"/>
  <c r="H34" i="20" s="1"/>
  <c r="I34" i="20"/>
  <c r="J34" i="20" s="1"/>
  <c r="K34" i="20"/>
  <c r="L34" i="20" s="1"/>
  <c r="E35" i="20"/>
  <c r="F35" i="20" s="1"/>
  <c r="G35" i="20"/>
  <c r="H35" i="20" s="1"/>
  <c r="I35" i="20"/>
  <c r="J35" i="20" s="1"/>
  <c r="K35" i="20"/>
  <c r="L35" i="20" s="1"/>
  <c r="E36" i="20"/>
  <c r="F36" i="20" s="1"/>
  <c r="G36" i="20"/>
  <c r="H36" i="20" s="1"/>
  <c r="I36" i="20"/>
  <c r="J36" i="20" s="1"/>
  <c r="K36" i="20"/>
  <c r="L36" i="20" s="1"/>
  <c r="E37" i="20"/>
  <c r="F37" i="20" s="1"/>
  <c r="G37" i="20"/>
  <c r="H37" i="20" s="1"/>
  <c r="I37" i="20"/>
  <c r="J37" i="20" s="1"/>
  <c r="K37" i="20"/>
  <c r="L37" i="20" s="1"/>
  <c r="E38" i="20"/>
  <c r="F38" i="20" s="1"/>
  <c r="G38" i="20"/>
  <c r="H38" i="20" s="1"/>
  <c r="I38" i="20"/>
  <c r="J38" i="20" s="1"/>
  <c r="K38" i="20"/>
  <c r="L38" i="20" s="1"/>
  <c r="E39" i="20"/>
  <c r="F39" i="20" s="1"/>
  <c r="G39" i="20"/>
  <c r="H39" i="20" s="1"/>
  <c r="I39" i="20"/>
  <c r="J39" i="20" s="1"/>
  <c r="K39" i="20"/>
  <c r="L39" i="20" s="1"/>
  <c r="E40" i="20"/>
  <c r="F40" i="20" s="1"/>
  <c r="G40" i="20"/>
  <c r="H40" i="20" s="1"/>
  <c r="I40" i="20"/>
  <c r="J40" i="20" s="1"/>
  <c r="K40" i="20"/>
  <c r="L40" i="20" s="1"/>
  <c r="E41" i="20"/>
  <c r="F41" i="20" s="1"/>
  <c r="G41" i="20"/>
  <c r="H41" i="20" s="1"/>
  <c r="I41" i="20"/>
  <c r="J41" i="20" s="1"/>
  <c r="K41" i="20"/>
  <c r="L41" i="20" s="1"/>
  <c r="E42" i="20"/>
  <c r="F42" i="20" s="1"/>
  <c r="G42" i="20"/>
  <c r="H42" i="20" s="1"/>
  <c r="I42" i="20"/>
  <c r="J42" i="20" s="1"/>
  <c r="K42" i="20"/>
  <c r="L42" i="20" s="1"/>
  <c r="E43" i="20"/>
  <c r="F43" i="20" s="1"/>
  <c r="G43" i="20"/>
  <c r="H43" i="20" s="1"/>
  <c r="I43" i="20"/>
  <c r="J43" i="20" s="1"/>
  <c r="K43" i="20"/>
  <c r="L43" i="20" s="1"/>
  <c r="E44" i="20"/>
  <c r="F44" i="20" s="1"/>
  <c r="G44" i="20"/>
  <c r="H44" i="20" s="1"/>
  <c r="I44" i="20"/>
  <c r="J44" i="20" s="1"/>
  <c r="K44" i="20"/>
  <c r="L44" i="20" s="1"/>
  <c r="E45" i="20"/>
  <c r="F45" i="20" s="1"/>
  <c r="G45" i="20"/>
  <c r="H45" i="20" s="1"/>
  <c r="I45" i="20"/>
  <c r="J45" i="20" s="1"/>
  <c r="K45" i="20"/>
  <c r="L45" i="20" s="1"/>
  <c r="E46" i="20"/>
  <c r="F46" i="20" s="1"/>
  <c r="G46" i="20"/>
  <c r="H46" i="20" s="1"/>
  <c r="I46" i="20"/>
  <c r="J46" i="20" s="1"/>
  <c r="K46" i="20"/>
  <c r="L46" i="20" s="1"/>
  <c r="E47" i="20"/>
  <c r="F47" i="20" s="1"/>
  <c r="G47" i="20"/>
  <c r="H47" i="20" s="1"/>
  <c r="I47" i="20"/>
  <c r="J47" i="20" s="1"/>
  <c r="K47" i="20"/>
  <c r="L47" i="20" s="1"/>
  <c r="E48" i="20"/>
  <c r="F48" i="20" s="1"/>
  <c r="G48" i="20"/>
  <c r="H48" i="20" s="1"/>
  <c r="I48" i="20"/>
  <c r="J48" i="20" s="1"/>
  <c r="K48" i="20"/>
  <c r="L48" i="20" s="1"/>
  <c r="E49" i="20"/>
  <c r="F49" i="20" s="1"/>
  <c r="G49" i="20"/>
  <c r="H49" i="20" s="1"/>
  <c r="I49" i="20"/>
  <c r="J49" i="20" s="1"/>
  <c r="K49" i="20"/>
  <c r="L49" i="20" s="1"/>
  <c r="E50" i="20"/>
  <c r="F50" i="20" s="1"/>
  <c r="G50" i="20"/>
  <c r="H50" i="20" s="1"/>
  <c r="I50" i="20"/>
  <c r="J50" i="20" s="1"/>
  <c r="K50" i="20"/>
  <c r="L50" i="20" s="1"/>
  <c r="E51" i="20"/>
  <c r="F51" i="20" s="1"/>
  <c r="G51" i="20"/>
  <c r="H51" i="20" s="1"/>
  <c r="I51" i="20"/>
  <c r="J51" i="20" s="1"/>
  <c r="K51" i="20"/>
  <c r="L51" i="20" s="1"/>
  <c r="E52" i="20"/>
  <c r="F52" i="20" s="1"/>
  <c r="G52" i="20"/>
  <c r="H52" i="20" s="1"/>
  <c r="I52" i="20"/>
  <c r="J52" i="20" s="1"/>
  <c r="K52" i="20"/>
  <c r="L52" i="20" s="1"/>
  <c r="E53" i="20"/>
  <c r="F53" i="20" s="1"/>
  <c r="G53" i="20"/>
  <c r="H53" i="20" s="1"/>
  <c r="I53" i="20"/>
  <c r="J53" i="20" s="1"/>
  <c r="K53" i="20"/>
  <c r="L53" i="20" s="1"/>
  <c r="E54" i="20"/>
  <c r="F54" i="20" s="1"/>
  <c r="G54" i="20"/>
  <c r="H54" i="20" s="1"/>
  <c r="I54" i="20"/>
  <c r="J54" i="20" s="1"/>
  <c r="K54" i="20"/>
  <c r="L54" i="20" s="1"/>
  <c r="E55" i="20"/>
  <c r="F55" i="20" s="1"/>
  <c r="G55" i="20"/>
  <c r="H55" i="20" s="1"/>
  <c r="I55" i="20"/>
  <c r="J55" i="20" s="1"/>
  <c r="K55" i="20"/>
  <c r="L55" i="20" s="1"/>
  <c r="E56" i="20"/>
  <c r="F56" i="20" s="1"/>
  <c r="G56" i="20"/>
  <c r="H56" i="20" s="1"/>
  <c r="I56" i="20"/>
  <c r="J56" i="20" s="1"/>
  <c r="K56" i="20"/>
  <c r="L56" i="20" s="1"/>
  <c r="E57" i="20"/>
  <c r="F57" i="20" s="1"/>
  <c r="G57" i="20"/>
  <c r="H57" i="20" s="1"/>
  <c r="I57" i="20"/>
  <c r="J57" i="20" s="1"/>
  <c r="K57" i="20"/>
  <c r="L57" i="20" s="1"/>
  <c r="E58" i="20"/>
  <c r="F58" i="20" s="1"/>
  <c r="G58" i="20"/>
  <c r="H58" i="20" s="1"/>
  <c r="I58" i="20"/>
  <c r="J58" i="20" s="1"/>
  <c r="K58" i="20"/>
  <c r="L58" i="20" s="1"/>
  <c r="E59" i="20"/>
  <c r="F59" i="20" s="1"/>
  <c r="G59" i="20"/>
  <c r="H59" i="20" s="1"/>
  <c r="I59" i="20"/>
  <c r="J59" i="20" s="1"/>
  <c r="K59" i="20"/>
  <c r="L59" i="20" s="1"/>
  <c r="E60" i="20"/>
  <c r="F60" i="20" s="1"/>
  <c r="G60" i="20"/>
  <c r="H60" i="20" s="1"/>
  <c r="I60" i="20"/>
  <c r="J60" i="20" s="1"/>
  <c r="K60" i="20"/>
  <c r="L60" i="20" s="1"/>
  <c r="E61" i="20"/>
  <c r="F61" i="20" s="1"/>
  <c r="G61" i="20"/>
  <c r="H61" i="20" s="1"/>
  <c r="I61" i="20"/>
  <c r="J61" i="20" s="1"/>
  <c r="K61" i="20"/>
  <c r="L61" i="20" s="1"/>
  <c r="E62" i="20"/>
  <c r="F62" i="20" s="1"/>
  <c r="G62" i="20"/>
  <c r="H62" i="20" s="1"/>
  <c r="I62" i="20"/>
  <c r="J62" i="20" s="1"/>
  <c r="K62" i="20"/>
  <c r="L62" i="20" s="1"/>
  <c r="E63" i="20"/>
  <c r="F63" i="20" s="1"/>
  <c r="G63" i="20"/>
  <c r="H63" i="20" s="1"/>
  <c r="I63" i="20"/>
  <c r="J63" i="20" s="1"/>
  <c r="K63" i="20"/>
  <c r="L63" i="20" s="1"/>
  <c r="E64" i="20"/>
  <c r="F64" i="20" s="1"/>
  <c r="G64" i="20"/>
  <c r="H64" i="20" s="1"/>
  <c r="I64" i="20"/>
  <c r="J64" i="20" s="1"/>
  <c r="K64" i="20"/>
  <c r="L64" i="20" s="1"/>
  <c r="E65" i="20"/>
  <c r="F65" i="20" s="1"/>
  <c r="G65" i="20"/>
  <c r="H65" i="20" s="1"/>
  <c r="I65" i="20"/>
  <c r="J65" i="20" s="1"/>
  <c r="K65" i="20"/>
  <c r="L65" i="20" s="1"/>
  <c r="E66" i="20"/>
  <c r="F66" i="20" s="1"/>
  <c r="G66" i="20"/>
  <c r="H66" i="20" s="1"/>
  <c r="I66" i="20"/>
  <c r="J66" i="20" s="1"/>
  <c r="K66" i="20"/>
  <c r="L66" i="20" s="1"/>
  <c r="E67" i="20"/>
  <c r="F67" i="20" s="1"/>
  <c r="G67" i="20"/>
  <c r="H67" i="20" s="1"/>
  <c r="I67" i="20"/>
  <c r="J67" i="20" s="1"/>
  <c r="K67" i="20"/>
  <c r="L67" i="20" s="1"/>
  <c r="E68" i="20"/>
  <c r="F68" i="20" s="1"/>
  <c r="G68" i="20"/>
  <c r="H68" i="20" s="1"/>
  <c r="I68" i="20"/>
  <c r="J68" i="20" s="1"/>
  <c r="K68" i="20"/>
  <c r="L68" i="20" s="1"/>
  <c r="E69" i="20"/>
  <c r="F69" i="20" s="1"/>
  <c r="G69" i="20"/>
  <c r="H69" i="20" s="1"/>
  <c r="I69" i="20"/>
  <c r="J69" i="20" s="1"/>
  <c r="K69" i="20"/>
  <c r="L69" i="20" s="1"/>
  <c r="E70" i="20"/>
  <c r="F70" i="20" s="1"/>
  <c r="G70" i="20"/>
  <c r="H70" i="20" s="1"/>
  <c r="I70" i="20"/>
  <c r="J70" i="20" s="1"/>
  <c r="K70" i="20"/>
  <c r="L70" i="20" s="1"/>
  <c r="E71" i="20"/>
  <c r="F71" i="20" s="1"/>
  <c r="G71" i="20"/>
  <c r="H71" i="20" s="1"/>
  <c r="I71" i="20"/>
  <c r="J71" i="20" s="1"/>
  <c r="K71" i="20"/>
  <c r="L71" i="20" s="1"/>
  <c r="E72" i="20"/>
  <c r="F72" i="20" s="1"/>
  <c r="G72" i="20"/>
  <c r="H72" i="20" s="1"/>
  <c r="I72" i="20"/>
  <c r="J72" i="20" s="1"/>
  <c r="K72" i="20"/>
  <c r="L72" i="20" s="1"/>
  <c r="E73" i="20"/>
  <c r="F73" i="20" s="1"/>
  <c r="G73" i="20"/>
  <c r="H73" i="20" s="1"/>
  <c r="I73" i="20"/>
  <c r="J73" i="20" s="1"/>
  <c r="K73" i="20"/>
  <c r="L73" i="20" s="1"/>
  <c r="E74" i="20"/>
  <c r="F74" i="20" s="1"/>
  <c r="G74" i="20"/>
  <c r="H74" i="20" s="1"/>
  <c r="I74" i="20"/>
  <c r="J74" i="20" s="1"/>
  <c r="K74" i="20"/>
  <c r="L74" i="20" s="1"/>
  <c r="E75" i="20"/>
  <c r="F75" i="20" s="1"/>
  <c r="G75" i="20"/>
  <c r="H75" i="20" s="1"/>
  <c r="I75" i="20"/>
  <c r="J75" i="20" s="1"/>
  <c r="K75" i="20"/>
  <c r="L75" i="20" s="1"/>
  <c r="E76" i="20"/>
  <c r="F76" i="20" s="1"/>
  <c r="G76" i="20"/>
  <c r="H76" i="20" s="1"/>
  <c r="I76" i="20"/>
  <c r="J76" i="20" s="1"/>
  <c r="K76" i="20"/>
  <c r="L76" i="20" s="1"/>
  <c r="E77" i="20"/>
  <c r="F77" i="20" s="1"/>
  <c r="G77" i="20"/>
  <c r="H77" i="20" s="1"/>
  <c r="I77" i="20"/>
  <c r="J77" i="20" s="1"/>
  <c r="K77" i="20"/>
  <c r="L77" i="20" s="1"/>
  <c r="E78" i="20"/>
  <c r="F78" i="20" s="1"/>
  <c r="G78" i="20"/>
  <c r="H78" i="20" s="1"/>
  <c r="I78" i="20"/>
  <c r="J78" i="20" s="1"/>
  <c r="K78" i="20"/>
  <c r="L78" i="20" s="1"/>
  <c r="E79" i="20"/>
  <c r="F79" i="20" s="1"/>
  <c r="G79" i="20"/>
  <c r="H79" i="20" s="1"/>
  <c r="I79" i="20"/>
  <c r="J79" i="20" s="1"/>
  <c r="K79" i="20"/>
  <c r="L79" i="20" s="1"/>
  <c r="E80" i="20"/>
  <c r="F80" i="20" s="1"/>
  <c r="G80" i="20"/>
  <c r="H80" i="20" s="1"/>
  <c r="I80" i="20"/>
  <c r="J80" i="20" s="1"/>
  <c r="K80" i="20"/>
  <c r="L80" i="20" s="1"/>
  <c r="E81" i="20"/>
  <c r="F81" i="20" s="1"/>
  <c r="G81" i="20"/>
  <c r="H81" i="20" s="1"/>
  <c r="I81" i="20"/>
  <c r="J81" i="20" s="1"/>
  <c r="K81" i="20"/>
  <c r="L81" i="20" s="1"/>
  <c r="E82" i="20"/>
  <c r="F82" i="20" s="1"/>
  <c r="G82" i="20"/>
  <c r="H82" i="20" s="1"/>
  <c r="I82" i="20"/>
  <c r="J82" i="20" s="1"/>
  <c r="K82" i="20"/>
  <c r="L82" i="20" s="1"/>
  <c r="E83" i="20"/>
  <c r="F83" i="20" s="1"/>
  <c r="G83" i="20"/>
  <c r="H83" i="20" s="1"/>
  <c r="I83" i="20"/>
  <c r="J83" i="20" s="1"/>
  <c r="K83" i="20"/>
  <c r="L83" i="20" s="1"/>
  <c r="E84" i="20"/>
  <c r="F84" i="20" s="1"/>
  <c r="G84" i="20"/>
  <c r="H84" i="20" s="1"/>
  <c r="I84" i="20"/>
  <c r="J84" i="20" s="1"/>
  <c r="K84" i="20"/>
  <c r="L84" i="20" s="1"/>
  <c r="E85" i="20"/>
  <c r="F85" i="20" s="1"/>
  <c r="G85" i="20"/>
  <c r="H85" i="20" s="1"/>
  <c r="I85" i="20"/>
  <c r="J85" i="20" s="1"/>
  <c r="K85" i="20"/>
  <c r="L85" i="20" s="1"/>
  <c r="E86" i="20"/>
  <c r="F86" i="20" s="1"/>
  <c r="G86" i="20"/>
  <c r="H86" i="20" s="1"/>
  <c r="I86" i="20"/>
  <c r="J86" i="20" s="1"/>
  <c r="K86" i="20"/>
  <c r="L86" i="20" s="1"/>
  <c r="E87" i="20"/>
  <c r="F87" i="20" s="1"/>
  <c r="G87" i="20"/>
  <c r="H87" i="20" s="1"/>
  <c r="I87" i="20"/>
  <c r="J87" i="20" s="1"/>
  <c r="K87" i="20"/>
  <c r="L87" i="20" s="1"/>
  <c r="E88" i="20"/>
  <c r="F88" i="20" s="1"/>
  <c r="G88" i="20"/>
  <c r="H88" i="20" s="1"/>
  <c r="I88" i="20"/>
  <c r="J88" i="20" s="1"/>
  <c r="K88" i="20"/>
  <c r="L88" i="20" s="1"/>
  <c r="E89" i="20"/>
  <c r="F89" i="20" s="1"/>
  <c r="G89" i="20"/>
  <c r="H89" i="20" s="1"/>
  <c r="I89" i="20"/>
  <c r="J89" i="20" s="1"/>
  <c r="K89" i="20"/>
  <c r="L89" i="20" s="1"/>
  <c r="E90" i="20"/>
  <c r="F90" i="20" s="1"/>
  <c r="G90" i="20"/>
  <c r="H90" i="20" s="1"/>
  <c r="I90" i="20"/>
  <c r="J90" i="20" s="1"/>
  <c r="K90" i="20"/>
  <c r="L90" i="20" s="1"/>
  <c r="E91" i="20"/>
  <c r="F91" i="20" s="1"/>
  <c r="G91" i="20"/>
  <c r="H91" i="20" s="1"/>
  <c r="I91" i="20"/>
  <c r="J91" i="20" s="1"/>
  <c r="K91" i="20"/>
  <c r="L91" i="20" s="1"/>
  <c r="E92" i="20"/>
  <c r="F92" i="20" s="1"/>
  <c r="G92" i="20"/>
  <c r="H92" i="20" s="1"/>
  <c r="I92" i="20"/>
  <c r="J92" i="20" s="1"/>
  <c r="K92" i="20"/>
  <c r="L92" i="20" s="1"/>
  <c r="E93" i="20"/>
  <c r="F93" i="20" s="1"/>
  <c r="G93" i="20"/>
  <c r="H93" i="20" s="1"/>
  <c r="I93" i="20"/>
  <c r="J93" i="20" s="1"/>
  <c r="K93" i="20"/>
  <c r="L93" i="20" s="1"/>
  <c r="E94" i="20"/>
  <c r="F94" i="20" s="1"/>
  <c r="G94" i="20"/>
  <c r="H94" i="20" s="1"/>
  <c r="I94" i="20"/>
  <c r="J94" i="20" s="1"/>
  <c r="K94" i="20"/>
  <c r="L94" i="20" s="1"/>
  <c r="E95" i="20"/>
  <c r="F95" i="20" s="1"/>
  <c r="G95" i="20"/>
  <c r="H95" i="20" s="1"/>
  <c r="I95" i="20"/>
  <c r="J95" i="20" s="1"/>
  <c r="K95" i="20"/>
  <c r="L95" i="20" s="1"/>
  <c r="E96" i="20"/>
  <c r="F96" i="20" s="1"/>
  <c r="G96" i="20"/>
  <c r="H96" i="20" s="1"/>
  <c r="I96" i="20"/>
  <c r="J96" i="20" s="1"/>
  <c r="K96" i="20"/>
  <c r="L96" i="20" s="1"/>
  <c r="E97" i="20"/>
  <c r="F97" i="20" s="1"/>
  <c r="G97" i="20"/>
  <c r="H97" i="20" s="1"/>
  <c r="I97" i="20"/>
  <c r="J97" i="20" s="1"/>
  <c r="K97" i="20"/>
  <c r="L97" i="20" s="1"/>
  <c r="E98" i="20"/>
  <c r="F98" i="20" s="1"/>
  <c r="G98" i="20"/>
  <c r="H98" i="20" s="1"/>
  <c r="I98" i="20"/>
  <c r="J98" i="20" s="1"/>
  <c r="K98" i="20"/>
  <c r="L98" i="20" s="1"/>
  <c r="E99" i="20"/>
  <c r="F99" i="20" s="1"/>
  <c r="G99" i="20"/>
  <c r="H99" i="20" s="1"/>
  <c r="I99" i="20"/>
  <c r="J99" i="20" s="1"/>
  <c r="K99" i="20"/>
  <c r="L99" i="20" s="1"/>
  <c r="E100" i="20"/>
  <c r="F100" i="20" s="1"/>
  <c r="G100" i="20"/>
  <c r="H100" i="20" s="1"/>
  <c r="I100" i="20"/>
  <c r="J100" i="20" s="1"/>
  <c r="K100" i="20"/>
  <c r="L100" i="20" s="1"/>
  <c r="E101" i="20"/>
  <c r="F101" i="20" s="1"/>
  <c r="G101" i="20"/>
  <c r="H101" i="20" s="1"/>
  <c r="I101" i="20"/>
  <c r="J101" i="20" s="1"/>
  <c r="K101" i="20"/>
  <c r="L101" i="20" s="1"/>
  <c r="E102" i="20"/>
  <c r="F102" i="20" s="1"/>
  <c r="G102" i="20"/>
  <c r="H102" i="20" s="1"/>
  <c r="I102" i="20"/>
  <c r="J102" i="20" s="1"/>
  <c r="K102" i="20"/>
  <c r="L102" i="20" s="1"/>
  <c r="E103" i="20"/>
  <c r="F103" i="20" s="1"/>
  <c r="G103" i="20"/>
  <c r="H103" i="20" s="1"/>
  <c r="I103" i="20"/>
  <c r="J103" i="20" s="1"/>
  <c r="K103" i="20"/>
  <c r="L103" i="20" s="1"/>
  <c r="E104" i="20"/>
  <c r="F104" i="20" s="1"/>
  <c r="G104" i="20"/>
  <c r="H104" i="20" s="1"/>
  <c r="I104" i="20"/>
  <c r="J104" i="20" s="1"/>
  <c r="K104" i="20"/>
  <c r="L104" i="20" s="1"/>
  <c r="E105" i="20"/>
  <c r="F105" i="20" s="1"/>
  <c r="G105" i="20"/>
  <c r="H105" i="20" s="1"/>
  <c r="I105" i="20"/>
  <c r="J105" i="20" s="1"/>
  <c r="K105" i="20"/>
  <c r="L105" i="20" s="1"/>
  <c r="E106" i="20"/>
  <c r="F106" i="20" s="1"/>
  <c r="G106" i="20"/>
  <c r="H106" i="20" s="1"/>
  <c r="I106" i="20"/>
  <c r="J106" i="20" s="1"/>
  <c r="K106" i="20"/>
  <c r="L106" i="20" s="1"/>
  <c r="E107" i="20"/>
  <c r="F107" i="20" s="1"/>
  <c r="G107" i="20"/>
  <c r="H107" i="20" s="1"/>
  <c r="I107" i="20"/>
  <c r="J107" i="20" s="1"/>
  <c r="K107" i="20"/>
  <c r="L107" i="20" s="1"/>
  <c r="E108" i="20"/>
  <c r="F108" i="20" s="1"/>
  <c r="G108" i="20"/>
  <c r="H108" i="20" s="1"/>
  <c r="I108" i="20"/>
  <c r="J108" i="20" s="1"/>
  <c r="K108" i="20"/>
  <c r="L108" i="20" s="1"/>
  <c r="E109" i="20"/>
  <c r="F109" i="20" s="1"/>
  <c r="G109" i="20"/>
  <c r="H109" i="20" s="1"/>
  <c r="I109" i="20"/>
  <c r="J109" i="20" s="1"/>
  <c r="K109" i="20"/>
  <c r="L109" i="20" s="1"/>
  <c r="E110" i="20"/>
  <c r="F110" i="20" s="1"/>
  <c r="G110" i="20"/>
  <c r="H110" i="20" s="1"/>
  <c r="I110" i="20"/>
  <c r="J110" i="20" s="1"/>
  <c r="K110" i="20"/>
  <c r="L110" i="20" s="1"/>
  <c r="E111" i="20"/>
  <c r="F111" i="20" s="1"/>
  <c r="G111" i="20"/>
  <c r="H111" i="20" s="1"/>
  <c r="I111" i="20"/>
  <c r="J111" i="20" s="1"/>
  <c r="K111" i="20"/>
  <c r="L111" i="20" s="1"/>
  <c r="E112" i="20"/>
  <c r="F112" i="20" s="1"/>
  <c r="G112" i="20"/>
  <c r="H112" i="20" s="1"/>
  <c r="I112" i="20"/>
  <c r="J112" i="20" s="1"/>
  <c r="K112" i="20"/>
  <c r="L112" i="20" s="1"/>
  <c r="E113" i="20"/>
  <c r="F113" i="20" s="1"/>
  <c r="G113" i="20"/>
  <c r="H113" i="20" s="1"/>
  <c r="I113" i="20"/>
  <c r="J113" i="20" s="1"/>
  <c r="K113" i="20"/>
  <c r="L113" i="20" s="1"/>
  <c r="E114" i="20"/>
  <c r="F114" i="20" s="1"/>
  <c r="G114" i="20"/>
  <c r="H114" i="20" s="1"/>
  <c r="I114" i="20"/>
  <c r="J114" i="20" s="1"/>
  <c r="K114" i="20"/>
  <c r="L114" i="20" s="1"/>
  <c r="E115" i="20"/>
  <c r="F115" i="20" s="1"/>
  <c r="G115" i="20"/>
  <c r="H115" i="20" s="1"/>
  <c r="I115" i="20"/>
  <c r="J115" i="20" s="1"/>
  <c r="K115" i="20"/>
  <c r="L115" i="20" s="1"/>
  <c r="E116" i="20"/>
  <c r="F116" i="20" s="1"/>
  <c r="G116" i="20"/>
  <c r="H116" i="20" s="1"/>
  <c r="I116" i="20"/>
  <c r="J116" i="20" s="1"/>
  <c r="K116" i="20"/>
  <c r="L116" i="20" s="1"/>
  <c r="E117" i="20"/>
  <c r="F117" i="20" s="1"/>
  <c r="G117" i="20"/>
  <c r="H117" i="20" s="1"/>
  <c r="I117" i="20"/>
  <c r="J117" i="20" s="1"/>
  <c r="K117" i="20"/>
  <c r="L117" i="20" s="1"/>
  <c r="E118" i="20"/>
  <c r="F118" i="20" s="1"/>
  <c r="G118" i="20"/>
  <c r="H118" i="20" s="1"/>
  <c r="I118" i="20"/>
  <c r="J118" i="20" s="1"/>
  <c r="K118" i="20"/>
  <c r="L118" i="20" s="1"/>
  <c r="E119" i="20"/>
  <c r="F119" i="20" s="1"/>
  <c r="G119" i="20"/>
  <c r="H119" i="20" s="1"/>
  <c r="I119" i="20"/>
  <c r="J119" i="20" s="1"/>
  <c r="K119" i="20"/>
  <c r="L119" i="20" s="1"/>
  <c r="E120" i="20"/>
  <c r="F120" i="20" s="1"/>
  <c r="G120" i="20"/>
  <c r="H120" i="20" s="1"/>
  <c r="I120" i="20"/>
  <c r="J120" i="20" s="1"/>
  <c r="K120" i="20"/>
  <c r="L120" i="20" s="1"/>
  <c r="E121" i="20"/>
  <c r="F121" i="20" s="1"/>
  <c r="G121" i="20"/>
  <c r="H121" i="20" s="1"/>
  <c r="I121" i="20"/>
  <c r="J121" i="20" s="1"/>
  <c r="K121" i="20"/>
  <c r="L121" i="20" s="1"/>
  <c r="E122" i="20"/>
  <c r="F122" i="20" s="1"/>
  <c r="G122" i="20"/>
  <c r="H122" i="20" s="1"/>
  <c r="I122" i="20"/>
  <c r="J122" i="20" s="1"/>
  <c r="K122" i="20"/>
  <c r="L122" i="20" s="1"/>
  <c r="E123" i="20"/>
  <c r="F123" i="20" s="1"/>
  <c r="G123" i="20"/>
  <c r="H123" i="20" s="1"/>
  <c r="I123" i="20"/>
  <c r="J123" i="20" s="1"/>
  <c r="K123" i="20"/>
  <c r="L123" i="20" s="1"/>
  <c r="E124" i="20"/>
  <c r="F124" i="20" s="1"/>
  <c r="G124" i="20"/>
  <c r="H124" i="20" s="1"/>
  <c r="I124" i="20"/>
  <c r="J124" i="20" s="1"/>
  <c r="K124" i="20"/>
  <c r="L124" i="20" s="1"/>
  <c r="E125" i="20"/>
  <c r="F125" i="20" s="1"/>
  <c r="G125" i="20"/>
  <c r="H125" i="20" s="1"/>
  <c r="I125" i="20"/>
  <c r="J125" i="20" s="1"/>
  <c r="K125" i="20"/>
  <c r="L125" i="20" s="1"/>
  <c r="E126" i="20"/>
  <c r="F126" i="20" s="1"/>
  <c r="G126" i="20"/>
  <c r="H126" i="20" s="1"/>
  <c r="I126" i="20"/>
  <c r="J126" i="20" s="1"/>
  <c r="K126" i="20"/>
  <c r="L126" i="20" s="1"/>
  <c r="E127" i="20"/>
  <c r="F127" i="20" s="1"/>
  <c r="G127" i="20"/>
  <c r="H127" i="20" s="1"/>
  <c r="I127" i="20"/>
  <c r="J127" i="20" s="1"/>
  <c r="K127" i="20"/>
  <c r="L127" i="20" s="1"/>
  <c r="E128" i="20"/>
  <c r="F128" i="20" s="1"/>
  <c r="G128" i="20"/>
  <c r="H128" i="20" s="1"/>
  <c r="I128" i="20"/>
  <c r="J128" i="20" s="1"/>
  <c r="K128" i="20"/>
  <c r="L128" i="20" s="1"/>
  <c r="E129" i="20"/>
  <c r="F129" i="20" s="1"/>
  <c r="G129" i="20"/>
  <c r="H129" i="20" s="1"/>
  <c r="I129" i="20"/>
  <c r="J129" i="20" s="1"/>
  <c r="K129" i="20"/>
  <c r="L129" i="20" s="1"/>
  <c r="E130" i="20"/>
  <c r="F130" i="20" s="1"/>
  <c r="G130" i="20"/>
  <c r="H130" i="20" s="1"/>
  <c r="I130" i="20"/>
  <c r="J130" i="20" s="1"/>
  <c r="K130" i="20"/>
  <c r="L130" i="20" s="1"/>
  <c r="E131" i="20"/>
  <c r="F131" i="20" s="1"/>
  <c r="G131" i="20"/>
  <c r="H131" i="20" s="1"/>
  <c r="I131" i="20"/>
  <c r="J131" i="20" s="1"/>
  <c r="K131" i="20"/>
  <c r="L131" i="20" s="1"/>
  <c r="E132" i="20"/>
  <c r="F132" i="20" s="1"/>
  <c r="G132" i="20"/>
  <c r="H132" i="20" s="1"/>
  <c r="I132" i="20"/>
  <c r="J132" i="20" s="1"/>
  <c r="K132" i="20"/>
  <c r="L132" i="20" s="1"/>
  <c r="E133" i="20"/>
  <c r="F133" i="20" s="1"/>
  <c r="G133" i="20"/>
  <c r="H133" i="20" s="1"/>
  <c r="I133" i="20"/>
  <c r="J133" i="20" s="1"/>
  <c r="K133" i="20"/>
  <c r="L133" i="20" s="1"/>
  <c r="E134" i="20"/>
  <c r="F134" i="20" s="1"/>
  <c r="G134" i="20"/>
  <c r="H134" i="20" s="1"/>
  <c r="I134" i="20"/>
  <c r="J134" i="20" s="1"/>
  <c r="K134" i="20"/>
  <c r="L134" i="20" s="1"/>
  <c r="E135" i="20"/>
  <c r="F135" i="20" s="1"/>
  <c r="G135" i="20"/>
  <c r="H135" i="20" s="1"/>
  <c r="I135" i="20"/>
  <c r="J135" i="20" s="1"/>
  <c r="K135" i="20"/>
  <c r="L135" i="20" s="1"/>
  <c r="E136" i="20"/>
  <c r="F136" i="20" s="1"/>
  <c r="G136" i="20"/>
  <c r="H136" i="20" s="1"/>
  <c r="I136" i="20"/>
  <c r="J136" i="20" s="1"/>
  <c r="K136" i="20"/>
  <c r="L136" i="20" s="1"/>
  <c r="E137" i="20"/>
  <c r="F137" i="20" s="1"/>
  <c r="G137" i="20"/>
  <c r="H137" i="20" s="1"/>
  <c r="I137" i="20"/>
  <c r="J137" i="20" s="1"/>
  <c r="K137" i="20"/>
  <c r="L137" i="20" s="1"/>
  <c r="E138" i="20"/>
  <c r="F138" i="20" s="1"/>
  <c r="G138" i="20"/>
  <c r="H138" i="20" s="1"/>
  <c r="I138" i="20"/>
  <c r="J138" i="20" s="1"/>
  <c r="K138" i="20"/>
  <c r="L138" i="20" s="1"/>
  <c r="E139" i="20"/>
  <c r="F139" i="20" s="1"/>
  <c r="G139" i="20"/>
  <c r="H139" i="20" s="1"/>
  <c r="I139" i="20"/>
  <c r="J139" i="20" s="1"/>
  <c r="K139" i="20"/>
  <c r="L139" i="20" s="1"/>
  <c r="E140" i="20"/>
  <c r="F140" i="20" s="1"/>
  <c r="G140" i="20"/>
  <c r="H140" i="20" s="1"/>
  <c r="I140" i="20"/>
  <c r="J140" i="20" s="1"/>
  <c r="K140" i="20"/>
  <c r="L140" i="20" s="1"/>
  <c r="E141" i="20"/>
  <c r="F141" i="20" s="1"/>
  <c r="G141" i="20"/>
  <c r="H141" i="20" s="1"/>
  <c r="I141" i="20"/>
  <c r="J141" i="20" s="1"/>
  <c r="K141" i="20"/>
  <c r="L141" i="20" s="1"/>
  <c r="E142" i="20"/>
  <c r="F142" i="20" s="1"/>
  <c r="G142" i="20"/>
  <c r="H142" i="20" s="1"/>
  <c r="I142" i="20"/>
  <c r="J142" i="20" s="1"/>
  <c r="K142" i="20"/>
  <c r="L142" i="20" s="1"/>
  <c r="E143" i="20"/>
  <c r="F143" i="20" s="1"/>
  <c r="G143" i="20"/>
  <c r="H143" i="20" s="1"/>
  <c r="I143" i="20"/>
  <c r="J143" i="20" s="1"/>
  <c r="K143" i="20"/>
  <c r="L143" i="20" s="1"/>
  <c r="E144" i="20"/>
  <c r="F144" i="20" s="1"/>
  <c r="G144" i="20"/>
  <c r="H144" i="20" s="1"/>
  <c r="I144" i="20"/>
  <c r="J144" i="20" s="1"/>
  <c r="K144" i="20"/>
  <c r="L144" i="20" s="1"/>
  <c r="E145" i="20"/>
  <c r="F145" i="20" s="1"/>
  <c r="G145" i="20"/>
  <c r="H145" i="20" s="1"/>
  <c r="I145" i="20"/>
  <c r="J145" i="20" s="1"/>
  <c r="K145" i="20"/>
  <c r="L145" i="20" s="1"/>
  <c r="E146" i="20"/>
  <c r="F146" i="20" s="1"/>
  <c r="G146" i="20"/>
  <c r="H146" i="20" s="1"/>
  <c r="I146" i="20"/>
  <c r="J146" i="20" s="1"/>
  <c r="K146" i="20"/>
  <c r="L146" i="20" s="1"/>
  <c r="E147" i="20"/>
  <c r="F147" i="20" s="1"/>
  <c r="G147" i="20"/>
  <c r="H147" i="20" s="1"/>
  <c r="I147" i="20"/>
  <c r="J147" i="20" s="1"/>
  <c r="K147" i="20"/>
  <c r="L147" i="20" s="1"/>
  <c r="E148" i="20"/>
  <c r="F148" i="20" s="1"/>
  <c r="G148" i="20"/>
  <c r="H148" i="20" s="1"/>
  <c r="I148" i="20"/>
  <c r="J148" i="20" s="1"/>
  <c r="K148" i="20"/>
  <c r="L148" i="20" s="1"/>
  <c r="E149" i="20"/>
  <c r="F149" i="20" s="1"/>
  <c r="G149" i="20"/>
  <c r="H149" i="20" s="1"/>
  <c r="I149" i="20"/>
  <c r="J149" i="20" s="1"/>
  <c r="K149" i="20"/>
  <c r="L149" i="20" s="1"/>
  <c r="E150" i="20"/>
  <c r="F150" i="20" s="1"/>
  <c r="G150" i="20"/>
  <c r="H150" i="20" s="1"/>
  <c r="I150" i="20"/>
  <c r="J150" i="20" s="1"/>
  <c r="K150" i="20"/>
  <c r="L150" i="20" s="1"/>
  <c r="E151" i="20"/>
  <c r="F151" i="20" s="1"/>
  <c r="G151" i="20"/>
  <c r="H151" i="20" s="1"/>
  <c r="I151" i="20"/>
  <c r="J151" i="20" s="1"/>
  <c r="K151" i="20"/>
  <c r="L151" i="20" s="1"/>
  <c r="E152" i="20"/>
  <c r="F152" i="20" s="1"/>
  <c r="G152" i="20"/>
  <c r="H152" i="20" s="1"/>
  <c r="I152" i="20"/>
  <c r="J152" i="20" s="1"/>
  <c r="K152" i="20"/>
  <c r="L152" i="20" s="1"/>
  <c r="E153" i="20"/>
  <c r="F153" i="20" s="1"/>
  <c r="G153" i="20"/>
  <c r="H153" i="20" s="1"/>
  <c r="I153" i="20"/>
  <c r="J153" i="20" s="1"/>
  <c r="K153" i="20"/>
  <c r="L153" i="20" s="1"/>
  <c r="E154" i="20"/>
  <c r="F154" i="20" s="1"/>
  <c r="G154" i="20"/>
  <c r="H154" i="20" s="1"/>
  <c r="I154" i="20"/>
  <c r="J154" i="20" s="1"/>
  <c r="K154" i="20"/>
  <c r="L154" i="20" s="1"/>
  <c r="E155" i="20"/>
  <c r="F155" i="20" s="1"/>
  <c r="G155" i="20"/>
  <c r="H155" i="20" s="1"/>
  <c r="I155" i="20"/>
  <c r="J155" i="20" s="1"/>
  <c r="K155" i="20"/>
  <c r="L155" i="20" s="1"/>
  <c r="E156" i="20"/>
  <c r="F156" i="20" s="1"/>
  <c r="G156" i="20"/>
  <c r="H156" i="20" s="1"/>
  <c r="I156" i="20"/>
  <c r="J156" i="20" s="1"/>
  <c r="K156" i="20"/>
  <c r="L156" i="20" s="1"/>
  <c r="E157" i="20"/>
  <c r="F157" i="20" s="1"/>
  <c r="G157" i="20"/>
  <c r="H157" i="20" s="1"/>
  <c r="I157" i="20"/>
  <c r="J157" i="20" s="1"/>
  <c r="K157" i="20"/>
  <c r="L157" i="20" s="1"/>
  <c r="E158" i="20"/>
  <c r="F158" i="20" s="1"/>
  <c r="G158" i="20"/>
  <c r="H158" i="20" s="1"/>
  <c r="I158" i="20"/>
  <c r="J158" i="20" s="1"/>
  <c r="K158" i="20"/>
  <c r="L158" i="20" s="1"/>
  <c r="E159" i="20"/>
  <c r="F159" i="20" s="1"/>
  <c r="G159" i="20"/>
  <c r="H159" i="20" s="1"/>
  <c r="I159" i="20"/>
  <c r="J159" i="20" s="1"/>
  <c r="K159" i="20"/>
  <c r="L159" i="20" s="1"/>
  <c r="E160" i="20"/>
  <c r="F160" i="20" s="1"/>
  <c r="G160" i="20"/>
  <c r="H160" i="20" s="1"/>
  <c r="I160" i="20"/>
  <c r="J160" i="20" s="1"/>
  <c r="K160" i="20"/>
  <c r="L160" i="20" s="1"/>
  <c r="E161" i="20"/>
  <c r="F161" i="20" s="1"/>
  <c r="G161" i="20"/>
  <c r="H161" i="20" s="1"/>
  <c r="I161" i="20"/>
  <c r="J161" i="20" s="1"/>
  <c r="K161" i="20"/>
  <c r="L161" i="20" s="1"/>
  <c r="E162" i="20"/>
  <c r="F162" i="20" s="1"/>
  <c r="G162" i="20"/>
  <c r="H162" i="20" s="1"/>
  <c r="I162" i="20"/>
  <c r="J162" i="20" s="1"/>
  <c r="K162" i="20"/>
  <c r="L162" i="20" s="1"/>
  <c r="E163" i="20"/>
  <c r="F163" i="20" s="1"/>
  <c r="G163" i="20"/>
  <c r="H163" i="20" s="1"/>
  <c r="I163" i="20"/>
  <c r="J163" i="20" s="1"/>
  <c r="K163" i="20"/>
  <c r="L163" i="20" s="1"/>
  <c r="E164" i="20"/>
  <c r="F164" i="20" s="1"/>
  <c r="G164" i="20"/>
  <c r="H164" i="20" s="1"/>
  <c r="I164" i="20"/>
  <c r="J164" i="20" s="1"/>
  <c r="K164" i="20"/>
  <c r="L164" i="20" s="1"/>
  <c r="E165" i="20"/>
  <c r="F165" i="20" s="1"/>
  <c r="G165" i="20"/>
  <c r="H165" i="20" s="1"/>
  <c r="I165" i="20"/>
  <c r="J165" i="20" s="1"/>
  <c r="K165" i="20"/>
  <c r="L165" i="20" s="1"/>
  <c r="E166" i="20"/>
  <c r="F166" i="20" s="1"/>
  <c r="G166" i="20"/>
  <c r="H166" i="20" s="1"/>
  <c r="I166" i="20"/>
  <c r="J166" i="20" s="1"/>
  <c r="K166" i="20"/>
  <c r="L166" i="20" s="1"/>
  <c r="E167" i="20"/>
  <c r="F167" i="20" s="1"/>
  <c r="G167" i="20"/>
  <c r="H167" i="20" s="1"/>
  <c r="I167" i="20"/>
  <c r="J167" i="20" s="1"/>
  <c r="K167" i="20"/>
  <c r="L167" i="20" s="1"/>
  <c r="E168" i="20"/>
  <c r="F168" i="20" s="1"/>
  <c r="G168" i="20"/>
  <c r="H168" i="20" s="1"/>
  <c r="I168" i="20"/>
  <c r="J168" i="20" s="1"/>
  <c r="K168" i="20"/>
  <c r="L168" i="20" s="1"/>
  <c r="E169" i="20"/>
  <c r="F169" i="20" s="1"/>
  <c r="G169" i="20"/>
  <c r="H169" i="20" s="1"/>
  <c r="I169" i="20"/>
  <c r="J169" i="20" s="1"/>
  <c r="K169" i="20"/>
  <c r="L169" i="20" s="1"/>
  <c r="E170" i="20"/>
  <c r="F170" i="20" s="1"/>
  <c r="G170" i="20"/>
  <c r="H170" i="20" s="1"/>
  <c r="I170" i="20"/>
  <c r="J170" i="20" s="1"/>
  <c r="K170" i="20"/>
  <c r="L170" i="20" s="1"/>
  <c r="E171" i="20"/>
  <c r="F171" i="20" s="1"/>
  <c r="G171" i="20"/>
  <c r="H171" i="20" s="1"/>
  <c r="I171" i="20"/>
  <c r="J171" i="20" s="1"/>
  <c r="K171" i="20"/>
  <c r="L171" i="20" s="1"/>
  <c r="E172" i="20"/>
  <c r="F172" i="20" s="1"/>
  <c r="G172" i="20"/>
  <c r="H172" i="20" s="1"/>
  <c r="I172" i="20"/>
  <c r="J172" i="20" s="1"/>
  <c r="K172" i="20"/>
  <c r="L172" i="20" s="1"/>
  <c r="E173" i="20"/>
  <c r="F173" i="20" s="1"/>
  <c r="G173" i="20"/>
  <c r="H173" i="20" s="1"/>
  <c r="I173" i="20"/>
  <c r="J173" i="20" s="1"/>
  <c r="K173" i="20"/>
  <c r="L173" i="20" s="1"/>
  <c r="E174" i="20"/>
  <c r="F174" i="20" s="1"/>
  <c r="G174" i="20"/>
  <c r="H174" i="20" s="1"/>
  <c r="I174" i="20"/>
  <c r="J174" i="20" s="1"/>
  <c r="K174" i="20"/>
  <c r="L174" i="20" s="1"/>
  <c r="E175" i="20"/>
  <c r="F175" i="20" s="1"/>
  <c r="G175" i="20"/>
  <c r="H175" i="20" s="1"/>
  <c r="I175" i="20"/>
  <c r="J175" i="20" s="1"/>
  <c r="K175" i="20"/>
  <c r="L175" i="20" s="1"/>
  <c r="E176" i="20"/>
  <c r="F176" i="20" s="1"/>
  <c r="G176" i="20"/>
  <c r="H176" i="20" s="1"/>
  <c r="I176" i="20"/>
  <c r="J176" i="20" s="1"/>
  <c r="K176" i="20"/>
  <c r="L176" i="20" s="1"/>
  <c r="E177" i="20"/>
  <c r="F177" i="20" s="1"/>
  <c r="G177" i="20"/>
  <c r="H177" i="20" s="1"/>
  <c r="I177" i="20"/>
  <c r="J177" i="20" s="1"/>
  <c r="K177" i="20"/>
  <c r="L177" i="20" s="1"/>
  <c r="E178" i="20"/>
  <c r="F178" i="20" s="1"/>
  <c r="G178" i="20"/>
  <c r="H178" i="20" s="1"/>
  <c r="I178" i="20"/>
  <c r="J178" i="20" s="1"/>
  <c r="K178" i="20"/>
  <c r="L178" i="20" s="1"/>
  <c r="E179" i="20"/>
  <c r="F179" i="20" s="1"/>
  <c r="G179" i="20"/>
  <c r="H179" i="20" s="1"/>
  <c r="I179" i="20"/>
  <c r="J179" i="20" s="1"/>
  <c r="K179" i="20"/>
  <c r="L179" i="20" s="1"/>
  <c r="E180" i="20"/>
  <c r="F180" i="20" s="1"/>
  <c r="G180" i="20"/>
  <c r="H180" i="20" s="1"/>
  <c r="I180" i="20"/>
  <c r="J180" i="20" s="1"/>
  <c r="K180" i="20"/>
  <c r="L180" i="20" s="1"/>
  <c r="E181" i="20"/>
  <c r="F181" i="20" s="1"/>
  <c r="G181" i="20"/>
  <c r="H181" i="20" s="1"/>
  <c r="I181" i="20"/>
  <c r="J181" i="20" s="1"/>
  <c r="K181" i="20"/>
  <c r="L181" i="20" s="1"/>
  <c r="E182" i="20"/>
  <c r="F182" i="20" s="1"/>
  <c r="G182" i="20"/>
  <c r="H182" i="20" s="1"/>
  <c r="I182" i="20"/>
  <c r="J182" i="20" s="1"/>
  <c r="K182" i="20"/>
  <c r="L182" i="20" s="1"/>
  <c r="E183" i="20"/>
  <c r="F183" i="20" s="1"/>
  <c r="G183" i="20"/>
  <c r="H183" i="20" s="1"/>
  <c r="I183" i="20"/>
  <c r="J183" i="20" s="1"/>
  <c r="K183" i="20"/>
  <c r="L183" i="20" s="1"/>
  <c r="E184" i="20"/>
  <c r="F184" i="20" s="1"/>
  <c r="G184" i="20"/>
  <c r="H184" i="20" s="1"/>
  <c r="I184" i="20"/>
  <c r="J184" i="20" s="1"/>
  <c r="K184" i="20"/>
  <c r="L184" i="20" s="1"/>
  <c r="E185" i="20"/>
  <c r="F185" i="20" s="1"/>
  <c r="G185" i="20"/>
  <c r="H185" i="20" s="1"/>
  <c r="I185" i="20"/>
  <c r="J185" i="20" s="1"/>
  <c r="K185" i="20"/>
  <c r="L185" i="20" s="1"/>
  <c r="E186" i="20"/>
  <c r="F186" i="20" s="1"/>
  <c r="G186" i="20"/>
  <c r="H186" i="20" s="1"/>
  <c r="I186" i="20"/>
  <c r="J186" i="20" s="1"/>
  <c r="K186" i="20"/>
  <c r="L186" i="20" s="1"/>
  <c r="E187" i="20"/>
  <c r="F187" i="20" s="1"/>
  <c r="G187" i="20"/>
  <c r="H187" i="20" s="1"/>
  <c r="I187" i="20"/>
  <c r="J187" i="20" s="1"/>
  <c r="K187" i="20"/>
  <c r="L187" i="20" s="1"/>
  <c r="E188" i="20"/>
  <c r="F188" i="20" s="1"/>
  <c r="G188" i="20"/>
  <c r="H188" i="20" s="1"/>
  <c r="I188" i="20"/>
  <c r="J188" i="20" s="1"/>
  <c r="K188" i="20"/>
  <c r="L188" i="20" s="1"/>
  <c r="E189" i="20"/>
  <c r="F189" i="20" s="1"/>
  <c r="G189" i="20"/>
  <c r="H189" i="20" s="1"/>
  <c r="I189" i="20"/>
  <c r="J189" i="20" s="1"/>
  <c r="K189" i="20"/>
  <c r="L189" i="20" s="1"/>
  <c r="E190" i="20"/>
  <c r="F190" i="20" s="1"/>
  <c r="G190" i="20"/>
  <c r="H190" i="20" s="1"/>
  <c r="I190" i="20"/>
  <c r="J190" i="20" s="1"/>
  <c r="K190" i="20"/>
  <c r="L190" i="20" s="1"/>
  <c r="E191" i="20"/>
  <c r="F191" i="20" s="1"/>
  <c r="G191" i="20"/>
  <c r="H191" i="20" s="1"/>
  <c r="I191" i="20"/>
  <c r="J191" i="20" s="1"/>
  <c r="K191" i="20"/>
  <c r="L191" i="20" s="1"/>
  <c r="E192" i="20"/>
  <c r="F192" i="20" s="1"/>
  <c r="G192" i="20"/>
  <c r="H192" i="20" s="1"/>
  <c r="I192" i="20"/>
  <c r="J192" i="20" s="1"/>
  <c r="K192" i="20"/>
  <c r="L192" i="20" s="1"/>
  <c r="E193" i="20"/>
  <c r="F193" i="20" s="1"/>
  <c r="G193" i="20"/>
  <c r="H193" i="20" s="1"/>
  <c r="I193" i="20"/>
  <c r="J193" i="20" s="1"/>
  <c r="K193" i="20"/>
  <c r="L193" i="20" s="1"/>
  <c r="E194" i="20"/>
  <c r="F194" i="20" s="1"/>
  <c r="G194" i="20"/>
  <c r="H194" i="20" s="1"/>
  <c r="I194" i="20"/>
  <c r="J194" i="20" s="1"/>
  <c r="K194" i="20"/>
  <c r="L194" i="20" s="1"/>
  <c r="E195" i="20"/>
  <c r="F195" i="20" s="1"/>
  <c r="G195" i="20"/>
  <c r="H195" i="20" s="1"/>
  <c r="I195" i="20"/>
  <c r="J195" i="20" s="1"/>
  <c r="K195" i="20"/>
  <c r="L195" i="20" s="1"/>
  <c r="E196" i="20"/>
  <c r="F196" i="20" s="1"/>
  <c r="G196" i="20"/>
  <c r="H196" i="20" s="1"/>
  <c r="I196" i="20"/>
  <c r="J196" i="20" s="1"/>
  <c r="K196" i="20"/>
  <c r="L196" i="20" s="1"/>
  <c r="E197" i="20"/>
  <c r="F197" i="20" s="1"/>
  <c r="G197" i="20"/>
  <c r="H197" i="20" s="1"/>
  <c r="I197" i="20"/>
  <c r="J197" i="20" s="1"/>
  <c r="K197" i="20"/>
  <c r="L197" i="20" s="1"/>
  <c r="E198" i="20"/>
  <c r="F198" i="20" s="1"/>
  <c r="G198" i="20"/>
  <c r="H198" i="20" s="1"/>
  <c r="I198" i="20"/>
  <c r="J198" i="20" s="1"/>
  <c r="K198" i="20"/>
  <c r="L198" i="20" s="1"/>
  <c r="E199" i="20"/>
  <c r="F199" i="20" s="1"/>
  <c r="G199" i="20"/>
  <c r="H199" i="20" s="1"/>
  <c r="I199" i="20"/>
  <c r="J199" i="20" s="1"/>
  <c r="K199" i="20"/>
  <c r="L199" i="20" s="1"/>
  <c r="E200" i="20"/>
  <c r="F200" i="20" s="1"/>
  <c r="G200" i="20"/>
  <c r="H200" i="20" s="1"/>
  <c r="I200" i="20"/>
  <c r="J200" i="20" s="1"/>
  <c r="K200" i="20"/>
  <c r="L200" i="20" s="1"/>
  <c r="E201" i="20"/>
  <c r="F201" i="20" s="1"/>
  <c r="G201" i="20"/>
  <c r="H201" i="20" s="1"/>
  <c r="I201" i="20"/>
  <c r="J201" i="20" s="1"/>
  <c r="K201" i="20"/>
  <c r="L201" i="20" s="1"/>
  <c r="E202" i="20"/>
  <c r="F202" i="20" s="1"/>
  <c r="G202" i="20"/>
  <c r="H202" i="20" s="1"/>
  <c r="I202" i="20"/>
  <c r="J202" i="20" s="1"/>
  <c r="K202" i="20"/>
  <c r="L202" i="20" s="1"/>
  <c r="E203" i="20"/>
  <c r="F203" i="20" s="1"/>
  <c r="G203" i="20"/>
  <c r="H203" i="20" s="1"/>
  <c r="I203" i="20"/>
  <c r="J203" i="20" s="1"/>
  <c r="K203" i="20"/>
  <c r="L203" i="20" s="1"/>
  <c r="E204" i="20"/>
  <c r="F204" i="20" s="1"/>
  <c r="G204" i="20"/>
  <c r="H204" i="20" s="1"/>
  <c r="I204" i="20"/>
  <c r="J204" i="20" s="1"/>
  <c r="K204" i="20"/>
  <c r="L204" i="20" s="1"/>
  <c r="E205" i="20"/>
  <c r="F205" i="20" s="1"/>
  <c r="G205" i="20"/>
  <c r="H205" i="20" s="1"/>
  <c r="I205" i="20"/>
  <c r="J205" i="20" s="1"/>
  <c r="K205" i="20"/>
  <c r="L205" i="20" s="1"/>
  <c r="E206" i="20"/>
  <c r="F206" i="20" s="1"/>
  <c r="G206" i="20"/>
  <c r="H206" i="20" s="1"/>
  <c r="I206" i="20"/>
  <c r="J206" i="20" s="1"/>
  <c r="K206" i="20"/>
  <c r="L206" i="20" s="1"/>
  <c r="E207" i="20"/>
  <c r="F207" i="20" s="1"/>
  <c r="G207" i="20"/>
  <c r="H207" i="20" s="1"/>
  <c r="I207" i="20"/>
  <c r="J207" i="20" s="1"/>
  <c r="K207" i="20"/>
  <c r="L207" i="20" s="1"/>
  <c r="E208" i="20"/>
  <c r="F208" i="20" s="1"/>
  <c r="G208" i="20"/>
  <c r="H208" i="20" s="1"/>
  <c r="I208" i="20"/>
  <c r="J208" i="20" s="1"/>
  <c r="K208" i="20"/>
  <c r="L208" i="20" s="1"/>
  <c r="E209" i="20"/>
  <c r="F209" i="20" s="1"/>
  <c r="G209" i="20"/>
  <c r="H209" i="20" s="1"/>
  <c r="I209" i="20"/>
  <c r="J209" i="20" s="1"/>
  <c r="K209" i="20"/>
  <c r="L209" i="20" s="1"/>
  <c r="E210" i="20"/>
  <c r="F210" i="20" s="1"/>
  <c r="G210" i="20"/>
  <c r="H210" i="20" s="1"/>
  <c r="I210" i="20"/>
  <c r="J210" i="20" s="1"/>
  <c r="K210" i="20"/>
  <c r="L210" i="20" s="1"/>
  <c r="E211" i="20"/>
  <c r="F211" i="20" s="1"/>
  <c r="G211" i="20"/>
  <c r="H211" i="20" s="1"/>
  <c r="I211" i="20"/>
  <c r="J211" i="20" s="1"/>
  <c r="K211" i="20"/>
  <c r="L211" i="20" s="1"/>
  <c r="E212" i="20"/>
  <c r="F212" i="20" s="1"/>
  <c r="G212" i="20"/>
  <c r="H212" i="20" s="1"/>
  <c r="I212" i="20"/>
  <c r="J212" i="20" s="1"/>
  <c r="K212" i="20"/>
  <c r="L212" i="20" s="1"/>
  <c r="E213" i="20"/>
  <c r="F213" i="20" s="1"/>
  <c r="G213" i="20"/>
  <c r="H213" i="20" s="1"/>
  <c r="I213" i="20"/>
  <c r="J213" i="20" s="1"/>
  <c r="K213" i="20"/>
  <c r="L213" i="20" s="1"/>
  <c r="E214" i="20"/>
  <c r="F214" i="20" s="1"/>
  <c r="G214" i="20"/>
  <c r="H214" i="20" s="1"/>
  <c r="I214" i="20"/>
  <c r="J214" i="20" s="1"/>
  <c r="K214" i="20"/>
  <c r="L214" i="20" s="1"/>
  <c r="E215" i="20"/>
  <c r="F215" i="20" s="1"/>
  <c r="G215" i="20"/>
  <c r="H215" i="20" s="1"/>
  <c r="I215" i="20"/>
  <c r="J215" i="20" s="1"/>
  <c r="K215" i="20"/>
  <c r="L215" i="20" s="1"/>
  <c r="E216" i="20"/>
  <c r="F216" i="20" s="1"/>
  <c r="G216" i="20"/>
  <c r="H216" i="20" s="1"/>
  <c r="I216" i="20"/>
  <c r="J216" i="20" s="1"/>
  <c r="K216" i="20"/>
  <c r="L216" i="20" s="1"/>
  <c r="E217" i="20"/>
  <c r="F217" i="20" s="1"/>
  <c r="G217" i="20"/>
  <c r="H217" i="20" s="1"/>
  <c r="I217" i="20"/>
  <c r="J217" i="20" s="1"/>
  <c r="K217" i="20"/>
  <c r="L217" i="20" s="1"/>
  <c r="E218" i="20"/>
  <c r="F218" i="20" s="1"/>
  <c r="G218" i="20"/>
  <c r="H218" i="20" s="1"/>
  <c r="I218" i="20"/>
  <c r="J218" i="20" s="1"/>
  <c r="K218" i="20"/>
  <c r="L218" i="20" s="1"/>
  <c r="E219" i="20"/>
  <c r="F219" i="20" s="1"/>
  <c r="G219" i="20"/>
  <c r="H219" i="20" s="1"/>
  <c r="I219" i="20"/>
  <c r="J219" i="20" s="1"/>
  <c r="K219" i="20"/>
  <c r="L219" i="20" s="1"/>
  <c r="E220" i="20"/>
  <c r="F220" i="20" s="1"/>
  <c r="G220" i="20"/>
  <c r="H220" i="20" s="1"/>
  <c r="I220" i="20"/>
  <c r="J220" i="20" s="1"/>
  <c r="K220" i="20"/>
  <c r="L220" i="20" s="1"/>
  <c r="E221" i="20"/>
  <c r="F221" i="20" s="1"/>
  <c r="G221" i="20"/>
  <c r="H221" i="20" s="1"/>
  <c r="I221" i="20"/>
  <c r="J221" i="20" s="1"/>
  <c r="K221" i="20"/>
  <c r="L221" i="20" s="1"/>
  <c r="E222" i="20"/>
  <c r="F222" i="20" s="1"/>
  <c r="G222" i="20"/>
  <c r="H222" i="20" s="1"/>
  <c r="I222" i="20"/>
  <c r="J222" i="20" s="1"/>
  <c r="K222" i="20"/>
  <c r="L222" i="20" s="1"/>
  <c r="E223" i="20"/>
  <c r="F223" i="20" s="1"/>
  <c r="G223" i="20"/>
  <c r="H223" i="20" s="1"/>
  <c r="I223" i="20"/>
  <c r="J223" i="20" s="1"/>
  <c r="K223" i="20"/>
  <c r="L223" i="20" s="1"/>
  <c r="E224" i="20"/>
  <c r="F224" i="20" s="1"/>
  <c r="G224" i="20"/>
  <c r="H224" i="20" s="1"/>
  <c r="I224" i="20"/>
  <c r="J224" i="20" s="1"/>
  <c r="K224" i="20"/>
  <c r="L224" i="20" s="1"/>
  <c r="E225" i="20"/>
  <c r="F225" i="20" s="1"/>
  <c r="G225" i="20"/>
  <c r="H225" i="20" s="1"/>
  <c r="I225" i="20"/>
  <c r="J225" i="20" s="1"/>
  <c r="K225" i="20"/>
  <c r="L225" i="20" s="1"/>
  <c r="E226" i="20"/>
  <c r="F226" i="20" s="1"/>
  <c r="G226" i="20"/>
  <c r="H226" i="20" s="1"/>
  <c r="I226" i="20"/>
  <c r="J226" i="20" s="1"/>
  <c r="K226" i="20"/>
  <c r="L226" i="20" s="1"/>
  <c r="E227" i="20"/>
  <c r="F227" i="20"/>
  <c r="G227" i="20"/>
  <c r="H227" i="20"/>
  <c r="I227" i="20"/>
  <c r="J227" i="20"/>
  <c r="K227" i="20"/>
  <c r="L227" i="20"/>
  <c r="E228" i="20"/>
  <c r="F228" i="20"/>
  <c r="G228" i="20"/>
  <c r="H228" i="20"/>
  <c r="I228" i="20"/>
  <c r="J228" i="20"/>
  <c r="K228" i="20"/>
  <c r="L228" i="20"/>
  <c r="E229" i="20"/>
  <c r="F229" i="20" s="1"/>
  <c r="G229" i="20"/>
  <c r="H229" i="20"/>
  <c r="I229" i="20"/>
  <c r="J229" i="20" s="1"/>
  <c r="K229" i="20"/>
  <c r="L229" i="20"/>
  <c r="E230" i="20"/>
  <c r="F230" i="20" s="1"/>
  <c r="G230" i="20"/>
  <c r="H230" i="20"/>
  <c r="I230" i="20"/>
  <c r="J230" i="20" s="1"/>
  <c r="K230" i="20"/>
  <c r="L230" i="20"/>
  <c r="E231" i="20"/>
  <c r="F231" i="20" s="1"/>
  <c r="G231" i="20"/>
  <c r="H231" i="20"/>
  <c r="I231" i="20"/>
  <c r="J231" i="20" s="1"/>
  <c r="K231" i="20"/>
  <c r="L231" i="20"/>
  <c r="E232" i="20"/>
  <c r="F232" i="20" s="1"/>
  <c r="G232" i="20"/>
  <c r="H232" i="20" s="1"/>
  <c r="I232" i="20"/>
  <c r="J232" i="20" s="1"/>
  <c r="K232" i="20"/>
  <c r="L232" i="20" s="1"/>
  <c r="E233" i="20"/>
  <c r="F233" i="20" s="1"/>
  <c r="G233" i="20"/>
  <c r="H233" i="20" s="1"/>
  <c r="I233" i="20"/>
  <c r="J233" i="20" s="1"/>
  <c r="K233" i="20"/>
  <c r="L233" i="20" s="1"/>
  <c r="E234" i="20"/>
  <c r="F234" i="20" s="1"/>
  <c r="G234" i="20"/>
  <c r="H234" i="20" s="1"/>
  <c r="I234" i="20"/>
  <c r="J234" i="20" s="1"/>
  <c r="K234" i="20"/>
  <c r="L234" i="20" s="1"/>
  <c r="E235" i="20"/>
  <c r="F235" i="20" s="1"/>
  <c r="G235" i="20"/>
  <c r="H235" i="20" s="1"/>
  <c r="I235" i="20"/>
  <c r="J235" i="20" s="1"/>
  <c r="K235" i="20"/>
  <c r="L235" i="20" s="1"/>
  <c r="E236" i="20"/>
  <c r="F236" i="20" s="1"/>
  <c r="G236" i="20"/>
  <c r="H236" i="20" s="1"/>
  <c r="I236" i="20"/>
  <c r="J236" i="20" s="1"/>
  <c r="K236" i="20"/>
  <c r="L236" i="20" s="1"/>
  <c r="E237" i="20"/>
  <c r="F237" i="20" s="1"/>
  <c r="G237" i="20"/>
  <c r="H237" i="20" s="1"/>
  <c r="I237" i="20"/>
  <c r="J237" i="20" s="1"/>
  <c r="K237" i="20"/>
  <c r="L237" i="20" s="1"/>
  <c r="T2" i="20"/>
  <c r="P2" i="20"/>
  <c r="N2" i="20"/>
  <c r="L2" i="20"/>
  <c r="F2" i="20"/>
  <c r="S2" i="20"/>
  <c r="E2" i="20"/>
  <c r="G2" i="20"/>
  <c r="H2" i="20" s="1"/>
  <c r="I2" i="20"/>
  <c r="J2" i="20" s="1"/>
  <c r="Q2" i="20"/>
  <c r="R2" i="20" s="1"/>
  <c r="C3" i="20"/>
  <c r="D3" i="20" s="1"/>
  <c r="C4" i="20"/>
  <c r="D4" i="20" s="1"/>
  <c r="C5" i="20"/>
  <c r="D5" i="20" s="1"/>
  <c r="C6" i="20"/>
  <c r="D6" i="20" s="1"/>
  <c r="C7" i="20"/>
  <c r="D7" i="20" s="1"/>
  <c r="C8" i="20"/>
  <c r="D8" i="20" s="1"/>
  <c r="C9" i="20"/>
  <c r="D9" i="20" s="1"/>
  <c r="C10" i="20"/>
  <c r="D10" i="20" s="1"/>
  <c r="C11" i="20"/>
  <c r="D11" i="20" s="1"/>
  <c r="C12" i="20"/>
  <c r="D12" i="20" s="1"/>
  <c r="C13" i="20"/>
  <c r="D13" i="20" s="1"/>
  <c r="C14" i="20"/>
  <c r="D14" i="20" s="1"/>
  <c r="C15" i="20"/>
  <c r="D15" i="20" s="1"/>
  <c r="C16" i="20"/>
  <c r="D16" i="20" s="1"/>
  <c r="C17" i="20"/>
  <c r="D17" i="20" s="1"/>
  <c r="C18" i="20"/>
  <c r="D18" i="20" s="1"/>
  <c r="C19" i="20"/>
  <c r="D19" i="20" s="1"/>
  <c r="C20" i="20"/>
  <c r="D20" i="20" s="1"/>
  <c r="C21" i="20"/>
  <c r="D21" i="20" s="1"/>
  <c r="C22" i="20"/>
  <c r="D22" i="20" s="1"/>
  <c r="C23" i="20"/>
  <c r="D23" i="20" s="1"/>
  <c r="C24" i="20"/>
  <c r="D24" i="20" s="1"/>
  <c r="C25" i="20"/>
  <c r="D25" i="20" s="1"/>
  <c r="C26" i="20"/>
  <c r="D26" i="20" s="1"/>
  <c r="C27" i="20"/>
  <c r="D27" i="20" s="1"/>
  <c r="C28" i="20"/>
  <c r="D28" i="20" s="1"/>
  <c r="C29" i="20"/>
  <c r="D29" i="20" s="1"/>
  <c r="C30" i="20"/>
  <c r="D30" i="20" s="1"/>
  <c r="C31" i="20"/>
  <c r="D31" i="20" s="1"/>
  <c r="C32" i="20"/>
  <c r="D32" i="20" s="1"/>
  <c r="C33" i="20"/>
  <c r="D33" i="20" s="1"/>
  <c r="C34" i="20"/>
  <c r="D34" i="20" s="1"/>
  <c r="C35" i="20"/>
  <c r="D35" i="20" s="1"/>
  <c r="C36" i="20"/>
  <c r="D36" i="20" s="1"/>
  <c r="C37" i="20"/>
  <c r="D37" i="20" s="1"/>
  <c r="C38" i="20"/>
  <c r="D38" i="20" s="1"/>
  <c r="C39" i="20"/>
  <c r="D39" i="20" s="1"/>
  <c r="C40" i="20"/>
  <c r="D40" i="20" s="1"/>
  <c r="C41" i="20"/>
  <c r="D41" i="20" s="1"/>
  <c r="C42" i="20"/>
  <c r="D42" i="20" s="1"/>
  <c r="C43" i="20"/>
  <c r="D43" i="20" s="1"/>
  <c r="C44" i="20"/>
  <c r="D44" i="20" s="1"/>
  <c r="C45" i="20"/>
  <c r="D45" i="20" s="1"/>
  <c r="C46" i="20"/>
  <c r="D46" i="20" s="1"/>
  <c r="C47" i="20"/>
  <c r="D47" i="20" s="1"/>
  <c r="C48" i="20"/>
  <c r="D48" i="20" s="1"/>
  <c r="C49" i="20"/>
  <c r="D49" i="20" s="1"/>
  <c r="C50" i="20"/>
  <c r="D50" i="20" s="1"/>
  <c r="C51" i="20"/>
  <c r="D51" i="20" s="1"/>
  <c r="C52" i="20"/>
  <c r="D52" i="20" s="1"/>
  <c r="C53" i="20"/>
  <c r="D53" i="20" s="1"/>
  <c r="C54" i="20"/>
  <c r="D54" i="20" s="1"/>
  <c r="C55" i="20"/>
  <c r="D55" i="20" s="1"/>
  <c r="C56" i="20"/>
  <c r="D56" i="20" s="1"/>
  <c r="C57" i="20"/>
  <c r="D57" i="20" s="1"/>
  <c r="C58" i="20"/>
  <c r="D58" i="20" s="1"/>
  <c r="C59" i="20"/>
  <c r="D59" i="20" s="1"/>
  <c r="C60" i="20"/>
  <c r="D60" i="20" s="1"/>
  <c r="C61" i="20"/>
  <c r="D61" i="20" s="1"/>
  <c r="C62" i="20"/>
  <c r="D62" i="20" s="1"/>
  <c r="C63" i="20"/>
  <c r="D63" i="20" s="1"/>
  <c r="C64" i="20"/>
  <c r="D64" i="20" s="1"/>
  <c r="C65" i="20"/>
  <c r="D65" i="20" s="1"/>
  <c r="C66" i="20"/>
  <c r="D66" i="20" s="1"/>
  <c r="C67" i="20"/>
  <c r="D67" i="20" s="1"/>
  <c r="C68" i="20"/>
  <c r="D68" i="20" s="1"/>
  <c r="C69" i="20"/>
  <c r="D69" i="20" s="1"/>
  <c r="C70" i="20"/>
  <c r="D70" i="20" s="1"/>
  <c r="C71" i="20"/>
  <c r="D71" i="20" s="1"/>
  <c r="C72" i="20"/>
  <c r="D72" i="20" s="1"/>
  <c r="C73" i="20"/>
  <c r="D73" i="20" s="1"/>
  <c r="C74" i="20"/>
  <c r="D74" i="20" s="1"/>
  <c r="C75" i="20"/>
  <c r="D75" i="20" s="1"/>
  <c r="C76" i="20"/>
  <c r="D76" i="20" s="1"/>
  <c r="C77" i="20"/>
  <c r="D77" i="20" s="1"/>
  <c r="C78" i="20"/>
  <c r="D78" i="20" s="1"/>
  <c r="C79" i="20"/>
  <c r="D79" i="20" s="1"/>
  <c r="C80" i="20"/>
  <c r="D80" i="20" s="1"/>
  <c r="C81" i="20"/>
  <c r="D81" i="20" s="1"/>
  <c r="C82" i="20"/>
  <c r="D82" i="20" s="1"/>
  <c r="C83" i="20"/>
  <c r="D83" i="20" s="1"/>
  <c r="C84" i="20"/>
  <c r="D84" i="20" s="1"/>
  <c r="C85" i="20"/>
  <c r="D85" i="20" s="1"/>
  <c r="C86" i="20"/>
  <c r="D86" i="20" s="1"/>
  <c r="C87" i="20"/>
  <c r="D87" i="20" s="1"/>
  <c r="C88" i="20"/>
  <c r="D88" i="20" s="1"/>
  <c r="C89" i="20"/>
  <c r="D89" i="20" s="1"/>
  <c r="C90" i="20"/>
  <c r="D90" i="20" s="1"/>
  <c r="C91" i="20"/>
  <c r="D91" i="20" s="1"/>
  <c r="C92" i="20"/>
  <c r="D92" i="20" s="1"/>
  <c r="C93" i="20"/>
  <c r="D93" i="20" s="1"/>
  <c r="C94" i="20"/>
  <c r="D94" i="20" s="1"/>
  <c r="C95" i="20"/>
  <c r="D95" i="20" s="1"/>
  <c r="C96" i="20"/>
  <c r="D96" i="20" s="1"/>
  <c r="C97" i="20"/>
  <c r="D97" i="20" s="1"/>
  <c r="C98" i="20"/>
  <c r="D98" i="20" s="1"/>
  <c r="C99" i="20"/>
  <c r="D99" i="20" s="1"/>
  <c r="C100" i="20"/>
  <c r="D100" i="20" s="1"/>
  <c r="C101" i="20"/>
  <c r="D101" i="20" s="1"/>
  <c r="C102" i="20"/>
  <c r="D102" i="20" s="1"/>
  <c r="C103" i="20"/>
  <c r="D103" i="20" s="1"/>
  <c r="C104" i="20"/>
  <c r="D104" i="20" s="1"/>
  <c r="C105" i="20"/>
  <c r="D105" i="20" s="1"/>
  <c r="C106" i="20"/>
  <c r="D106" i="20" s="1"/>
  <c r="C107" i="20"/>
  <c r="D107" i="20" s="1"/>
  <c r="C108" i="20"/>
  <c r="D108" i="20" s="1"/>
  <c r="C109" i="20"/>
  <c r="D109" i="20" s="1"/>
  <c r="C110" i="20"/>
  <c r="D110" i="20" s="1"/>
  <c r="C111" i="20"/>
  <c r="D111" i="20" s="1"/>
  <c r="C112" i="20"/>
  <c r="D112" i="20" s="1"/>
  <c r="C113" i="20"/>
  <c r="D113" i="20" s="1"/>
  <c r="C114" i="20"/>
  <c r="D114" i="20" s="1"/>
  <c r="C115" i="20"/>
  <c r="D115" i="20" s="1"/>
  <c r="C116" i="20"/>
  <c r="D116" i="20" s="1"/>
  <c r="C117" i="20"/>
  <c r="D117" i="20" s="1"/>
  <c r="C118" i="20"/>
  <c r="D118" i="20" s="1"/>
  <c r="C119" i="20"/>
  <c r="D119" i="20" s="1"/>
  <c r="C120" i="20"/>
  <c r="D120" i="20" s="1"/>
  <c r="C121" i="20"/>
  <c r="D121" i="20" s="1"/>
  <c r="C122" i="20"/>
  <c r="D122" i="20" s="1"/>
  <c r="C123" i="20"/>
  <c r="D123" i="20" s="1"/>
  <c r="C124" i="20"/>
  <c r="D124" i="20" s="1"/>
  <c r="C125" i="20"/>
  <c r="D125" i="20" s="1"/>
  <c r="C126" i="20"/>
  <c r="D126" i="20" s="1"/>
  <c r="C127" i="20"/>
  <c r="D127" i="20" s="1"/>
  <c r="C128" i="20"/>
  <c r="D128" i="20" s="1"/>
  <c r="C129" i="20"/>
  <c r="D129" i="20" s="1"/>
  <c r="C130" i="20"/>
  <c r="D130" i="20" s="1"/>
  <c r="C131" i="20"/>
  <c r="D131" i="20" s="1"/>
  <c r="C132" i="20"/>
  <c r="D132" i="20" s="1"/>
  <c r="C133" i="20"/>
  <c r="D133" i="20" s="1"/>
  <c r="C134" i="20"/>
  <c r="D134" i="20" s="1"/>
  <c r="C135" i="20"/>
  <c r="D135" i="20" s="1"/>
  <c r="C136" i="20"/>
  <c r="D136" i="20" s="1"/>
  <c r="C137" i="20"/>
  <c r="D137" i="20" s="1"/>
  <c r="C138" i="20"/>
  <c r="D138" i="20" s="1"/>
  <c r="C139" i="20"/>
  <c r="D139" i="20" s="1"/>
  <c r="C140" i="20"/>
  <c r="D140" i="20" s="1"/>
  <c r="C141" i="20"/>
  <c r="D141" i="20" s="1"/>
  <c r="C142" i="20"/>
  <c r="D142" i="20" s="1"/>
  <c r="C143" i="20"/>
  <c r="D143" i="20" s="1"/>
  <c r="C144" i="20"/>
  <c r="D144" i="20" s="1"/>
  <c r="C145" i="20"/>
  <c r="D145" i="20" s="1"/>
  <c r="C146" i="20"/>
  <c r="D146" i="20" s="1"/>
  <c r="C147" i="20"/>
  <c r="D147" i="20" s="1"/>
  <c r="C148" i="20"/>
  <c r="D148" i="20" s="1"/>
  <c r="C149" i="20"/>
  <c r="D149" i="20" s="1"/>
  <c r="C150" i="20"/>
  <c r="D150" i="20" s="1"/>
  <c r="C151" i="20"/>
  <c r="D151" i="20" s="1"/>
  <c r="C152" i="20"/>
  <c r="D152" i="20" s="1"/>
  <c r="C153" i="20"/>
  <c r="D153" i="20" s="1"/>
  <c r="C154" i="20"/>
  <c r="D154" i="20" s="1"/>
  <c r="C155" i="20"/>
  <c r="D155" i="20" s="1"/>
  <c r="C156" i="20"/>
  <c r="D156" i="20" s="1"/>
  <c r="C157" i="20"/>
  <c r="D157" i="20" s="1"/>
  <c r="C158" i="20"/>
  <c r="D158" i="20" s="1"/>
  <c r="C159" i="20"/>
  <c r="D159" i="20" s="1"/>
  <c r="C160" i="20"/>
  <c r="D160" i="20" s="1"/>
  <c r="C161" i="20"/>
  <c r="D161" i="20" s="1"/>
  <c r="C162" i="20"/>
  <c r="D162" i="20" s="1"/>
  <c r="C163" i="20"/>
  <c r="D163" i="20" s="1"/>
  <c r="C164" i="20"/>
  <c r="D164" i="20" s="1"/>
  <c r="C165" i="20"/>
  <c r="D165" i="20" s="1"/>
  <c r="C166" i="20"/>
  <c r="D166" i="20" s="1"/>
  <c r="C167" i="20"/>
  <c r="D167" i="20" s="1"/>
  <c r="C168" i="20"/>
  <c r="D168" i="20" s="1"/>
  <c r="C169" i="20"/>
  <c r="D169" i="20" s="1"/>
  <c r="C170" i="20"/>
  <c r="D170" i="20" s="1"/>
  <c r="C171" i="20"/>
  <c r="D171" i="20" s="1"/>
  <c r="C172" i="20"/>
  <c r="D172" i="20" s="1"/>
  <c r="C173" i="20"/>
  <c r="D173" i="20" s="1"/>
  <c r="C174" i="20"/>
  <c r="D174" i="20" s="1"/>
  <c r="C175" i="20"/>
  <c r="D175" i="20" s="1"/>
  <c r="C176" i="20"/>
  <c r="D176" i="20" s="1"/>
  <c r="C177" i="20"/>
  <c r="D177" i="20" s="1"/>
  <c r="C178" i="20"/>
  <c r="D178" i="20" s="1"/>
  <c r="C179" i="20"/>
  <c r="D179" i="20" s="1"/>
  <c r="C180" i="20"/>
  <c r="D180" i="20" s="1"/>
  <c r="C181" i="20"/>
  <c r="D181" i="20" s="1"/>
  <c r="C182" i="20"/>
  <c r="D182" i="20" s="1"/>
  <c r="C183" i="20"/>
  <c r="D183" i="20" s="1"/>
  <c r="C184" i="20"/>
  <c r="D184" i="20" s="1"/>
  <c r="C185" i="20"/>
  <c r="D185" i="20" s="1"/>
  <c r="C186" i="20"/>
  <c r="D186" i="20" s="1"/>
  <c r="C187" i="20"/>
  <c r="D187" i="20" s="1"/>
  <c r="C188" i="20"/>
  <c r="D188" i="20" s="1"/>
  <c r="C189" i="20"/>
  <c r="D189" i="20" s="1"/>
  <c r="C190" i="20"/>
  <c r="D190" i="20" s="1"/>
  <c r="C191" i="20"/>
  <c r="D191" i="20" s="1"/>
  <c r="C192" i="20"/>
  <c r="D192" i="20" s="1"/>
  <c r="C193" i="20"/>
  <c r="D193" i="20" s="1"/>
  <c r="C194" i="20"/>
  <c r="D194" i="20" s="1"/>
  <c r="C195" i="20"/>
  <c r="D195" i="20" s="1"/>
  <c r="C196" i="20"/>
  <c r="D196" i="20" s="1"/>
  <c r="C197" i="20"/>
  <c r="D197" i="20" s="1"/>
  <c r="C198" i="20"/>
  <c r="D198" i="20" s="1"/>
  <c r="C199" i="20"/>
  <c r="D199" i="20" s="1"/>
  <c r="C200" i="20"/>
  <c r="D200" i="20" s="1"/>
  <c r="C201" i="20"/>
  <c r="D201" i="20" s="1"/>
  <c r="C202" i="20"/>
  <c r="D202" i="20" s="1"/>
  <c r="C203" i="20"/>
  <c r="D203" i="20" s="1"/>
  <c r="C204" i="20"/>
  <c r="D204" i="20" s="1"/>
  <c r="C205" i="20"/>
  <c r="D205" i="20" s="1"/>
  <c r="C206" i="20"/>
  <c r="D206" i="20" s="1"/>
  <c r="C207" i="20"/>
  <c r="D207" i="20" s="1"/>
  <c r="C208" i="20"/>
  <c r="D208" i="20" s="1"/>
  <c r="C209" i="20"/>
  <c r="D209" i="20" s="1"/>
  <c r="C210" i="20"/>
  <c r="D210" i="20" s="1"/>
  <c r="C211" i="20"/>
  <c r="D211" i="20" s="1"/>
  <c r="C212" i="20"/>
  <c r="D212" i="20" s="1"/>
  <c r="C213" i="20"/>
  <c r="D213" i="20" s="1"/>
  <c r="C214" i="20"/>
  <c r="D214" i="20" s="1"/>
  <c r="C215" i="20"/>
  <c r="D215" i="20" s="1"/>
  <c r="C216" i="20"/>
  <c r="D216" i="20" s="1"/>
  <c r="C217" i="20"/>
  <c r="D217" i="20" s="1"/>
  <c r="C218" i="20"/>
  <c r="D218" i="20" s="1"/>
  <c r="C219" i="20"/>
  <c r="D219" i="20" s="1"/>
  <c r="C220" i="20"/>
  <c r="D220" i="20" s="1"/>
  <c r="C221" i="20"/>
  <c r="D221" i="20" s="1"/>
  <c r="C222" i="20"/>
  <c r="D222" i="20" s="1"/>
  <c r="C223" i="20"/>
  <c r="D223" i="20" s="1"/>
  <c r="C224" i="20"/>
  <c r="D224" i="20" s="1"/>
  <c r="D224" i="26" s="1"/>
  <c r="C225" i="20"/>
  <c r="D225" i="20" s="1"/>
  <c r="C226" i="20"/>
  <c r="D226" i="20" s="1"/>
  <c r="C227" i="20"/>
  <c r="D227" i="20" s="1"/>
  <c r="C228" i="20"/>
  <c r="D228" i="20" s="1"/>
  <c r="D228" i="26" s="1"/>
  <c r="C229" i="20"/>
  <c r="D229" i="20" s="1"/>
  <c r="C230" i="20"/>
  <c r="D230" i="20" s="1"/>
  <c r="C231" i="20"/>
  <c r="D231" i="20" s="1"/>
  <c r="C232" i="20"/>
  <c r="D232" i="20" s="1"/>
  <c r="D232" i="26" s="1"/>
  <c r="C233" i="20"/>
  <c r="D233" i="20" s="1"/>
  <c r="C234" i="20"/>
  <c r="D234" i="20" s="1"/>
  <c r="C235" i="20"/>
  <c r="D235" i="20" s="1"/>
  <c r="C236" i="20"/>
  <c r="D236" i="20" s="1"/>
  <c r="D236" i="26" s="1"/>
  <c r="C237" i="20"/>
  <c r="D237" i="20" s="1"/>
  <c r="D237" i="26" s="1"/>
  <c r="C2" i="20"/>
  <c r="D2" i="20" s="1"/>
  <c r="D1" i="20"/>
  <c r="C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C80" i="19"/>
  <c r="C81" i="19"/>
  <c r="C82" i="19"/>
  <c r="C83" i="19"/>
  <c r="C84" i="19"/>
  <c r="C85" i="19"/>
  <c r="C86" i="19"/>
  <c r="C87" i="19"/>
  <c r="C88" i="19"/>
  <c r="C89" i="19"/>
  <c r="C90" i="19"/>
  <c r="C91" i="19"/>
  <c r="C92" i="19"/>
  <c r="C93" i="19"/>
  <c r="C94" i="19"/>
  <c r="C95" i="19"/>
  <c r="C96" i="19"/>
  <c r="C97" i="19"/>
  <c r="C98" i="19"/>
  <c r="C99" i="19"/>
  <c r="C100" i="19"/>
  <c r="C101" i="19"/>
  <c r="C102" i="19"/>
  <c r="C103" i="19"/>
  <c r="C104" i="19"/>
  <c r="C105" i="19"/>
  <c r="C106" i="19"/>
  <c r="C107" i="19"/>
  <c r="C108" i="19"/>
  <c r="C109" i="19"/>
  <c r="C110" i="19"/>
  <c r="C111" i="19"/>
  <c r="C112" i="19"/>
  <c r="C113" i="19"/>
  <c r="C114" i="19"/>
  <c r="C115" i="19"/>
  <c r="C116" i="19"/>
  <c r="C117" i="19"/>
  <c r="C118" i="19"/>
  <c r="C119" i="19"/>
  <c r="C120" i="19"/>
  <c r="C121" i="19"/>
  <c r="C122" i="19"/>
  <c r="C123" i="19"/>
  <c r="C124" i="19"/>
  <c r="C125" i="19"/>
  <c r="C126" i="19"/>
  <c r="C127" i="19"/>
  <c r="C128" i="19"/>
  <c r="C129" i="19"/>
  <c r="C130" i="19"/>
  <c r="C131" i="19"/>
  <c r="C132" i="19"/>
  <c r="C133" i="19"/>
  <c r="C134" i="19"/>
  <c r="C135" i="19"/>
  <c r="C136" i="19"/>
  <c r="C137" i="19"/>
  <c r="C138" i="19"/>
  <c r="C139" i="19"/>
  <c r="C140" i="19"/>
  <c r="C141" i="19"/>
  <c r="C142" i="19"/>
  <c r="C143" i="19"/>
  <c r="C144" i="19"/>
  <c r="C145" i="19"/>
  <c r="C146" i="19"/>
  <c r="C147" i="19"/>
  <c r="C148" i="19"/>
  <c r="C149" i="19"/>
  <c r="C150" i="19"/>
  <c r="C151" i="19"/>
  <c r="C152" i="19"/>
  <c r="C153" i="19"/>
  <c r="C154" i="19"/>
  <c r="C155" i="19"/>
  <c r="C156" i="19"/>
  <c r="C157" i="19"/>
  <c r="C158" i="19"/>
  <c r="C159" i="19"/>
  <c r="C160" i="19"/>
  <c r="C161" i="19"/>
  <c r="C162" i="19"/>
  <c r="C163" i="19"/>
  <c r="C164" i="19"/>
  <c r="C165" i="19"/>
  <c r="C166" i="19"/>
  <c r="C167" i="19"/>
  <c r="C168" i="19"/>
  <c r="C169" i="19"/>
  <c r="C170" i="19"/>
  <c r="C171" i="19"/>
  <c r="C172" i="19"/>
  <c r="C173" i="19"/>
  <c r="C174" i="19"/>
  <c r="C175" i="19"/>
  <c r="C176" i="19"/>
  <c r="C177" i="19"/>
  <c r="C178" i="19"/>
  <c r="C179" i="19"/>
  <c r="C180" i="19"/>
  <c r="C181" i="19"/>
  <c r="C182" i="19"/>
  <c r="C183" i="19"/>
  <c r="C184" i="19"/>
  <c r="C185" i="19"/>
  <c r="C186" i="19"/>
  <c r="C187" i="19"/>
  <c r="C188" i="19"/>
  <c r="C189" i="19"/>
  <c r="C190" i="19"/>
  <c r="C191" i="19"/>
  <c r="C192" i="19"/>
  <c r="C193" i="19"/>
  <c r="C194" i="19"/>
  <c r="C195" i="19"/>
  <c r="C196" i="19"/>
  <c r="C197" i="19"/>
  <c r="C198" i="19"/>
  <c r="C199" i="19"/>
  <c r="C200" i="19"/>
  <c r="C201" i="19"/>
  <c r="C202" i="19"/>
  <c r="C203" i="19"/>
  <c r="C204" i="19"/>
  <c r="C205" i="19"/>
  <c r="C206" i="19"/>
  <c r="C207" i="19"/>
  <c r="C208" i="19"/>
  <c r="C209" i="19"/>
  <c r="C210" i="19"/>
  <c r="C211" i="19"/>
  <c r="C212" i="19"/>
  <c r="C213" i="19"/>
  <c r="C214" i="19"/>
  <c r="C215" i="19"/>
  <c r="C216" i="19"/>
  <c r="C217" i="19"/>
  <c r="C218" i="19"/>
  <c r="C219" i="19"/>
  <c r="C220" i="19"/>
  <c r="C221" i="19"/>
  <c r="C222" i="19"/>
  <c r="C223" i="19"/>
  <c r="C224" i="19"/>
  <c r="C225" i="19"/>
  <c r="C226" i="19"/>
  <c r="C227" i="19"/>
  <c r="C228" i="19"/>
  <c r="C229" i="19"/>
  <c r="C230" i="19"/>
  <c r="C231" i="19"/>
  <c r="C232" i="19"/>
  <c r="C233" i="19"/>
  <c r="C234" i="19"/>
  <c r="C235" i="19"/>
  <c r="C236" i="19"/>
  <c r="C1" i="19"/>
  <c r="H2" i="19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D3" i="19"/>
  <c r="D2" i="19"/>
  <c r="L21" i="3"/>
  <c r="L22" i="3"/>
  <c r="L23" i="3"/>
  <c r="L24" i="3"/>
  <c r="L27" i="3"/>
  <c r="L28" i="3"/>
  <c r="L29" i="3"/>
  <c r="L31" i="3"/>
  <c r="L32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20" i="3"/>
  <c r="K517" i="3"/>
  <c r="K516" i="3"/>
  <c r="K515" i="3"/>
  <c r="K514" i="3"/>
  <c r="K506" i="3"/>
  <c r="K505" i="3"/>
  <c r="K504" i="3"/>
  <c r="K503" i="3"/>
  <c r="K502" i="3"/>
  <c r="K501" i="3"/>
  <c r="K500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68" i="3"/>
  <c r="K467" i="3"/>
  <c r="K466" i="3"/>
  <c r="K465" i="3"/>
  <c r="K464" i="3"/>
  <c r="K463" i="3"/>
  <c r="K462" i="3"/>
  <c r="K454" i="3"/>
  <c r="K453" i="3"/>
  <c r="K452" i="3"/>
  <c r="K444" i="3"/>
  <c r="K443" i="3"/>
  <c r="K442" i="3"/>
  <c r="K441" i="3"/>
  <c r="K440" i="3"/>
  <c r="K439" i="3"/>
  <c r="K438" i="3"/>
  <c r="K437" i="3"/>
  <c r="K421" i="3"/>
  <c r="K420" i="3"/>
  <c r="K419" i="3"/>
  <c r="K418" i="3"/>
  <c r="K417" i="3"/>
  <c r="K416" i="3"/>
  <c r="K408" i="3"/>
  <c r="K407" i="3"/>
  <c r="K406" i="3"/>
  <c r="K389" i="3"/>
  <c r="K388" i="3"/>
  <c r="K387" i="3"/>
  <c r="K386" i="3"/>
  <c r="K385" i="3"/>
  <c r="K384" i="3"/>
  <c r="K368" i="3"/>
  <c r="K367" i="3"/>
  <c r="K366" i="3"/>
  <c r="K365" i="3"/>
  <c r="K364" i="3"/>
  <c r="K363" i="3"/>
  <c r="K362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33" i="3"/>
  <c r="K332" i="3"/>
  <c r="K331" i="3"/>
  <c r="K330" i="3"/>
  <c r="K329" i="3"/>
  <c r="K328" i="3"/>
  <c r="K327" i="3"/>
  <c r="K326" i="3"/>
  <c r="K325" i="3"/>
  <c r="K324" i="3"/>
  <c r="K323" i="3"/>
  <c r="K294" i="3"/>
  <c r="K293" i="3"/>
  <c r="K292" i="3"/>
  <c r="K291" i="3"/>
  <c r="K290" i="3"/>
  <c r="K289" i="3"/>
  <c r="K288" i="3"/>
  <c r="K287" i="3"/>
  <c r="K286" i="3"/>
  <c r="K271" i="3"/>
  <c r="K270" i="3"/>
  <c r="K269" i="3"/>
  <c r="K268" i="3"/>
  <c r="K267" i="3"/>
  <c r="K259" i="3"/>
  <c r="K258" i="3"/>
  <c r="K257" i="3"/>
  <c r="K256" i="3"/>
  <c r="K255" i="3"/>
  <c r="K254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26" i="3"/>
  <c r="K225" i="3"/>
  <c r="K224" i="3"/>
  <c r="K223" i="3"/>
  <c r="K222" i="3"/>
  <c r="K221" i="3"/>
  <c r="K220" i="3"/>
  <c r="K219" i="3"/>
  <c r="K218" i="3"/>
  <c r="K217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1" i="3"/>
  <c r="K190" i="3"/>
  <c r="K189" i="3"/>
  <c r="K188" i="3"/>
  <c r="K187" i="3"/>
  <c r="K186" i="3"/>
  <c r="K185" i="3"/>
  <c r="K177" i="3"/>
  <c r="K176" i="3"/>
  <c r="K175" i="3"/>
  <c r="K174" i="3"/>
  <c r="K173" i="3"/>
  <c r="K172" i="3"/>
  <c r="K171" i="3"/>
  <c r="K170" i="3"/>
  <c r="K160" i="3"/>
  <c r="K159" i="3"/>
  <c r="K152" i="3"/>
  <c r="K151" i="3"/>
  <c r="K150" i="3"/>
  <c r="K149" i="3"/>
  <c r="K148" i="3"/>
  <c r="K146" i="3"/>
  <c r="K145" i="3"/>
  <c r="K144" i="3"/>
  <c r="K143" i="3"/>
  <c r="K142" i="3"/>
  <c r="K141" i="3"/>
  <c r="K133" i="3"/>
  <c r="K132" i="3"/>
  <c r="K131" i="3"/>
  <c r="K130" i="3"/>
  <c r="K129" i="3"/>
  <c r="K121" i="3"/>
  <c r="K120" i="3"/>
  <c r="K119" i="3"/>
  <c r="K118" i="3"/>
  <c r="K117" i="3"/>
  <c r="K116" i="3"/>
  <c r="K115" i="3"/>
  <c r="K114" i="3"/>
  <c r="K113" i="3"/>
  <c r="K112" i="3"/>
  <c r="K104" i="3"/>
  <c r="K103" i="3"/>
  <c r="K102" i="3"/>
  <c r="K101" i="3"/>
  <c r="K100" i="3"/>
  <c r="K99" i="3"/>
  <c r="K91" i="3"/>
  <c r="K90" i="3"/>
  <c r="K89" i="3"/>
  <c r="K88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2" i="3"/>
  <c r="K51" i="3"/>
  <c r="K50" i="3"/>
  <c r="K49" i="3"/>
  <c r="K48" i="3"/>
  <c r="K47" i="3"/>
  <c r="K46" i="3"/>
  <c r="K45" i="3"/>
  <c r="K26" i="3"/>
  <c r="K25" i="3"/>
  <c r="K24" i="3"/>
  <c r="K23" i="3"/>
  <c r="K22" i="3"/>
  <c r="K21" i="3"/>
  <c r="K20" i="3"/>
  <c r="T5" i="18"/>
  <c r="S5" i="18"/>
  <c r="Q5" i="18"/>
  <c r="P5" i="18"/>
  <c r="F5" i="18"/>
  <c r="D6" i="18"/>
  <c r="D7" i="18" s="1"/>
  <c r="D8" i="18" s="1"/>
  <c r="D9" i="18" s="1"/>
  <c r="D10" i="18" s="1"/>
  <c r="D11" i="18" s="1"/>
  <c r="D12" i="18" s="1"/>
  <c r="D13" i="18" s="1"/>
  <c r="D14" i="18" s="1"/>
  <c r="D15" i="18" s="1"/>
  <c r="D16" i="18" s="1"/>
  <c r="N55" i="16"/>
  <c r="AG42" i="16"/>
  <c r="AG44" i="16" s="1"/>
  <c r="AF42" i="16"/>
  <c r="AF44" i="16" s="1"/>
  <c r="AA40" i="16"/>
  <c r="AA44" i="16" s="1"/>
  <c r="U38" i="16"/>
  <c r="U42" i="16" s="1"/>
  <c r="Q38" i="16"/>
  <c r="Q41" i="16" s="1"/>
  <c r="AB36" i="16"/>
  <c r="AB41" i="16" s="1"/>
  <c r="X35" i="16"/>
  <c r="X43" i="16" s="1"/>
  <c r="V35" i="16"/>
  <c r="V40" i="16" s="1"/>
  <c r="W41" i="16" s="1"/>
  <c r="R35" i="16"/>
  <c r="R40" i="16" s="1"/>
  <c r="R41" i="16" s="1"/>
  <c r="AA34" i="16"/>
  <c r="Z34" i="16"/>
  <c r="Z40" i="16" s="1"/>
  <c r="Z44" i="16" s="1"/>
  <c r="Y34" i="16"/>
  <c r="Y44" i="16" s="1"/>
  <c r="X34" i="16"/>
  <c r="X44" i="16" s="1"/>
  <c r="N34" i="16"/>
  <c r="N40" i="16" s="1"/>
  <c r="P41" i="16" s="1"/>
  <c r="S29" i="16"/>
  <c r="S35" i="16" s="1"/>
  <c r="S40" i="16" s="1"/>
  <c r="S41" i="16" s="1"/>
  <c r="P28" i="16"/>
  <c r="P34" i="16" s="1"/>
  <c r="O28" i="16"/>
  <c r="O34" i="16" s="1"/>
  <c r="O40" i="16" s="1"/>
  <c r="AK3" i="16"/>
  <c r="AK4" i="16"/>
  <c r="AI3" i="16"/>
  <c r="D10" i="16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K9" i="16"/>
  <c r="L9" i="16" s="1"/>
  <c r="J9" i="16"/>
  <c r="J12" i="16" s="1"/>
  <c r="J13" i="16" s="1"/>
  <c r="E9" i="16"/>
  <c r="E12" i="16" s="1"/>
  <c r="E13" i="16" s="1"/>
  <c r="AK8" i="16"/>
  <c r="AI8" i="16"/>
  <c r="U7" i="16"/>
  <c r="O7" i="16"/>
  <c r="AI4" i="16"/>
  <c r="L4" i="16"/>
  <c r="L6" i="16" s="1"/>
  <c r="M5" i="16" s="1"/>
  <c r="R3" i="16"/>
  <c r="AC36" i="16" s="1"/>
  <c r="AC42" i="16" s="1"/>
  <c r="L3" i="16"/>
  <c r="M6" i="16" s="1"/>
  <c r="J3" i="16"/>
  <c r="K6" i="16" s="1"/>
  <c r="H3" i="16"/>
  <c r="I3" i="16" s="1"/>
  <c r="G3" i="16"/>
  <c r="G2" i="16" s="1"/>
  <c r="F3" i="16"/>
  <c r="H4" i="16" s="1"/>
  <c r="I4" i="16" s="1"/>
  <c r="E3" i="16"/>
  <c r="L2" i="16"/>
  <c r="M2" i="16" s="1"/>
  <c r="K2" i="16"/>
  <c r="J2" i="16"/>
  <c r="H2" i="16"/>
  <c r="E2" i="16"/>
  <c r="AB7" i="16"/>
  <c r="AD7" i="16"/>
  <c r="AE7" i="16" s="1"/>
  <c r="AK1" i="16"/>
  <c r="Q7" i="16"/>
  <c r="T7" i="16" s="1"/>
  <c r="V7" i="16"/>
  <c r="W7" i="16" s="1"/>
  <c r="X7" i="16"/>
  <c r="Y7" i="16" s="1"/>
  <c r="P7" i="16"/>
  <c r="K1" i="16"/>
  <c r="J1" i="16"/>
  <c r="J4" i="16" l="1"/>
  <c r="I2" i="16"/>
  <c r="D208" i="26"/>
  <c r="D204" i="26"/>
  <c r="D180" i="26"/>
  <c r="D172" i="26"/>
  <c r="D156" i="26"/>
  <c r="D144" i="26"/>
  <c r="D124" i="26"/>
  <c r="D36" i="26"/>
  <c r="D216" i="26"/>
  <c r="D192" i="26"/>
  <c r="D184" i="26"/>
  <c r="D164" i="26"/>
  <c r="D148" i="26"/>
  <c r="D140" i="26"/>
  <c r="D128" i="26"/>
  <c r="D120" i="26"/>
  <c r="D108" i="26"/>
  <c r="D104" i="26"/>
  <c r="D92" i="26"/>
  <c r="D84" i="26"/>
  <c r="D72" i="26"/>
  <c r="D68" i="26"/>
  <c r="D56" i="26"/>
  <c r="D48" i="26"/>
  <c r="D44" i="26"/>
  <c r="D28" i="26"/>
  <c r="D24" i="26"/>
  <c r="D12" i="26"/>
  <c r="D8" i="26"/>
  <c r="D235" i="26"/>
  <c r="D231" i="26"/>
  <c r="D227" i="26"/>
  <c r="D223" i="26"/>
  <c r="D219" i="26"/>
  <c r="D215" i="26"/>
  <c r="D211" i="26"/>
  <c r="D207" i="26"/>
  <c r="D203" i="26"/>
  <c r="D199" i="26"/>
  <c r="D195" i="26"/>
  <c r="D191" i="26"/>
  <c r="D187" i="26"/>
  <c r="D183" i="26"/>
  <c r="D179" i="26"/>
  <c r="D175" i="26"/>
  <c r="D171" i="26"/>
  <c r="D167" i="26"/>
  <c r="D163" i="26"/>
  <c r="D159" i="26"/>
  <c r="D155" i="26"/>
  <c r="D151" i="26"/>
  <c r="D147" i="26"/>
  <c r="D143" i="26"/>
  <c r="D139" i="26"/>
  <c r="D135" i="26"/>
  <c r="D131" i="26"/>
  <c r="D127" i="26"/>
  <c r="D123" i="26"/>
  <c r="D119" i="26"/>
  <c r="D115" i="26"/>
  <c r="D111" i="26"/>
  <c r="D107" i="26"/>
  <c r="D103" i="26"/>
  <c r="D99" i="26"/>
  <c r="D95" i="26"/>
  <c r="D91" i="26"/>
  <c r="D87" i="26"/>
  <c r="D83" i="26"/>
  <c r="D79" i="26"/>
  <c r="D75" i="26"/>
  <c r="D71" i="26"/>
  <c r="D67" i="26"/>
  <c r="D63" i="26"/>
  <c r="D59" i="26"/>
  <c r="D55" i="26"/>
  <c r="D51" i="26"/>
  <c r="D47" i="26"/>
  <c r="D43" i="26"/>
  <c r="D39" i="26"/>
  <c r="D35" i="26"/>
  <c r="D31" i="26"/>
  <c r="D27" i="26"/>
  <c r="D23" i="26"/>
  <c r="D19" i="26"/>
  <c r="D15" i="26"/>
  <c r="D11" i="26"/>
  <c r="D7" i="26"/>
  <c r="D3" i="26"/>
  <c r="D220" i="26"/>
  <c r="D196" i="26"/>
  <c r="D176" i="26"/>
  <c r="D168" i="26"/>
  <c r="D152" i="26"/>
  <c r="D136" i="26"/>
  <c r="D132" i="26"/>
  <c r="D116" i="26"/>
  <c r="D112" i="26"/>
  <c r="D100" i="26"/>
  <c r="D96" i="26"/>
  <c r="D80" i="26"/>
  <c r="D76" i="26"/>
  <c r="D64" i="26"/>
  <c r="D60" i="26"/>
  <c r="D52" i="26"/>
  <c r="D40" i="26"/>
  <c r="D32" i="26"/>
  <c r="D20" i="26"/>
  <c r="D16" i="26"/>
  <c r="D4" i="26"/>
  <c r="D2" i="26"/>
  <c r="D234" i="26"/>
  <c r="D230" i="26"/>
  <c r="D226" i="26"/>
  <c r="D222" i="26"/>
  <c r="D218" i="26"/>
  <c r="D214" i="26"/>
  <c r="D210" i="26"/>
  <c r="D206" i="26"/>
  <c r="D202" i="26"/>
  <c r="D198" i="26"/>
  <c r="D194" i="26"/>
  <c r="D190" i="26"/>
  <c r="D186" i="26"/>
  <c r="D182" i="26"/>
  <c r="D178" i="26"/>
  <c r="D174" i="26"/>
  <c r="D170" i="26"/>
  <c r="D166" i="26"/>
  <c r="D162" i="26"/>
  <c r="D158" i="26"/>
  <c r="D154" i="26"/>
  <c r="D150" i="26"/>
  <c r="D146" i="26"/>
  <c r="D142" i="26"/>
  <c r="D138" i="26"/>
  <c r="D134" i="26"/>
  <c r="D130" i="26"/>
  <c r="D126" i="26"/>
  <c r="D122" i="26"/>
  <c r="D118" i="26"/>
  <c r="D114" i="26"/>
  <c r="D110" i="26"/>
  <c r="D106" i="26"/>
  <c r="D102" i="26"/>
  <c r="D98" i="26"/>
  <c r="D94" i="26"/>
  <c r="D90" i="26"/>
  <c r="D86" i="26"/>
  <c r="D82" i="26"/>
  <c r="D78" i="26"/>
  <c r="D74" i="26"/>
  <c r="D70" i="26"/>
  <c r="D66" i="26"/>
  <c r="D62" i="26"/>
  <c r="D58" i="26"/>
  <c r="D54" i="26"/>
  <c r="D50" i="26"/>
  <c r="D46" i="26"/>
  <c r="D42" i="26"/>
  <c r="D38" i="26"/>
  <c r="D34" i="26"/>
  <c r="D30" i="26"/>
  <c r="D26" i="26"/>
  <c r="D22" i="26"/>
  <c r="D18" i="26"/>
  <c r="D14" i="26"/>
  <c r="D10" i="26"/>
  <c r="D6" i="26"/>
  <c r="D212" i="26"/>
  <c r="D200" i="26"/>
  <c r="D188" i="26"/>
  <c r="D160" i="26"/>
  <c r="D88" i="26"/>
  <c r="D233" i="26"/>
  <c r="D229" i="26"/>
  <c r="D225" i="26"/>
  <c r="D221" i="26"/>
  <c r="D217" i="26"/>
  <c r="D213" i="26"/>
  <c r="D209" i="26"/>
  <c r="D205" i="26"/>
  <c r="D201" i="26"/>
  <c r="D197" i="26"/>
  <c r="D193" i="26"/>
  <c r="D189" i="26"/>
  <c r="D185" i="26"/>
  <c r="D181" i="26"/>
  <c r="D177" i="26"/>
  <c r="D173" i="26"/>
  <c r="D169" i="26"/>
  <c r="D165" i="26"/>
  <c r="D161" i="26"/>
  <c r="D157" i="26"/>
  <c r="D153" i="26"/>
  <c r="D149" i="26"/>
  <c r="D145" i="26"/>
  <c r="D141" i="26"/>
  <c r="D137" i="26"/>
  <c r="D133" i="26"/>
  <c r="D129" i="26"/>
  <c r="D125" i="26"/>
  <c r="D121" i="26"/>
  <c r="D117" i="26"/>
  <c r="D113" i="26"/>
  <c r="D109" i="26"/>
  <c r="D105" i="26"/>
  <c r="D101" i="26"/>
  <c r="D97" i="26"/>
  <c r="D93" i="26"/>
  <c r="D89" i="26"/>
  <c r="D85" i="26"/>
  <c r="D81" i="26"/>
  <c r="D77" i="26"/>
  <c r="D73" i="26"/>
  <c r="D69" i="26"/>
  <c r="D65" i="26"/>
  <c r="D61" i="26"/>
  <c r="D57" i="26"/>
  <c r="D53" i="26"/>
  <c r="D49" i="26"/>
  <c r="D45" i="26"/>
  <c r="D41" i="26"/>
  <c r="D37" i="26"/>
  <c r="D33" i="26"/>
  <c r="D29" i="26"/>
  <c r="D25" i="26"/>
  <c r="D21" i="26"/>
  <c r="D17" i="26"/>
  <c r="D13" i="26"/>
  <c r="D9" i="26"/>
  <c r="D5" i="26"/>
  <c r="O9" i="16"/>
  <c r="Y9" i="16"/>
  <c r="E1" i="16"/>
  <c r="F2" i="16"/>
  <c r="U9" i="16"/>
  <c r="AC9" i="16"/>
  <c r="AD35" i="16"/>
  <c r="AD40" i="16" s="1"/>
  <c r="AD41" i="16" s="1"/>
  <c r="AG9" i="16"/>
  <c r="W9" i="16"/>
  <c r="AE9" i="16"/>
  <c r="D44" i="16"/>
  <c r="E44" i="16" s="1"/>
  <c r="M3" i="16"/>
  <c r="F9" i="16"/>
  <c r="G9" i="16" s="1"/>
  <c r="G15" i="16" s="1"/>
  <c r="G16" i="16" s="1"/>
  <c r="R9" i="16"/>
  <c r="AA9" i="16"/>
  <c r="L26" i="3"/>
  <c r="L25" i="3"/>
  <c r="F13" i="18"/>
  <c r="F14" i="18"/>
  <c r="G16" i="18" s="1"/>
  <c r="G23" i="18" s="1"/>
  <c r="Q13" i="18"/>
  <c r="R15" i="18" s="1"/>
  <c r="R23" i="18" s="1"/>
  <c r="P13" i="18"/>
  <c r="D17" i="18"/>
  <c r="D18" i="18" s="1"/>
  <c r="D19" i="18" s="1"/>
  <c r="D20" i="18" s="1"/>
  <c r="D21" i="18" s="1"/>
  <c r="D22" i="18" s="1"/>
  <c r="D23" i="18" s="1"/>
  <c r="D24" i="18" s="1"/>
  <c r="K3" i="16"/>
  <c r="D21" i="16"/>
  <c r="D22" i="16" s="1"/>
  <c r="D23" i="16" s="1"/>
  <c r="D24" i="16" s="1"/>
  <c r="D25" i="16" s="1"/>
  <c r="D26" i="16" s="1"/>
  <c r="Q20" i="16"/>
  <c r="AH2" i="16"/>
  <c r="AJ2" i="16" s="1"/>
  <c r="AF7" i="16"/>
  <c r="AG7" i="16" s="1"/>
  <c r="AC7" i="16"/>
  <c r="I13" i="16"/>
  <c r="J5" i="16"/>
  <c r="K4" i="16" s="1"/>
  <c r="M4" i="16" s="1"/>
  <c r="L13" i="16"/>
  <c r="L14" i="16" s="1"/>
  <c r="L18" i="16" s="1"/>
  <c r="L19" i="16" s="1"/>
  <c r="L22" i="16" s="1"/>
  <c r="L23" i="16" s="1"/>
  <c r="L1" i="16"/>
  <c r="M9" i="16"/>
  <c r="O45" i="16"/>
  <c r="P43" i="16"/>
  <c r="AI1" i="16"/>
  <c r="H5" i="16"/>
  <c r="F13" i="16"/>
  <c r="F14" i="16" s="1"/>
  <c r="K13" i="16"/>
  <c r="K14" i="16" s="1"/>
  <c r="D30" i="16"/>
  <c r="X42" i="16"/>
  <c r="Y42" i="16" s="1"/>
  <c r="N45" i="16"/>
  <c r="D45" i="16" s="1"/>
  <c r="E45" i="16" s="1"/>
  <c r="F1" i="16"/>
  <c r="N7" i="16"/>
  <c r="R7" i="16"/>
  <c r="S7" i="16" s="1"/>
  <c r="Z7" i="16"/>
  <c r="AA7" i="16" s="1"/>
  <c r="N9" i="16"/>
  <c r="Q9" i="16"/>
  <c r="S9" i="16"/>
  <c r="V9" i="16"/>
  <c r="X9" i="16"/>
  <c r="Z9" i="16"/>
  <c r="AB9" i="16"/>
  <c r="AD9" i="16"/>
  <c r="AF9" i="16"/>
  <c r="W35" i="16"/>
  <c r="D36" i="16" s="1"/>
  <c r="Y35" i="16"/>
  <c r="Y43" i="16" s="1"/>
  <c r="AE35" i="16"/>
  <c r="AE40" i="16" s="1"/>
  <c r="AE41" i="16" s="1"/>
  <c r="D41" i="16" s="1"/>
  <c r="E41" i="16" s="1"/>
  <c r="H9" i="16" l="1"/>
  <c r="G1" i="16"/>
  <c r="I5" i="16"/>
  <c r="I1" i="16"/>
  <c r="J17" i="16"/>
  <c r="J18" i="16" s="1"/>
  <c r="S15" i="18"/>
  <c r="M13" i="16"/>
  <c r="M1" i="16"/>
  <c r="I14" i="16"/>
  <c r="I17" i="16"/>
  <c r="I18" i="16" s="1"/>
  <c r="I22" i="16" s="1"/>
  <c r="D40" i="16"/>
  <c r="E40" i="16" s="1"/>
  <c r="E36" i="16"/>
  <c r="J6" i="16"/>
  <c r="K5" i="16" s="1"/>
  <c r="H13" i="16"/>
  <c r="H1" i="16"/>
  <c r="K17" i="16"/>
  <c r="K18" i="16" s="1"/>
  <c r="K21" i="16" s="1"/>
  <c r="D43" i="16"/>
  <c r="E43" i="16" s="1"/>
  <c r="D42" i="16"/>
  <c r="E42" i="16" s="1"/>
  <c r="AI2" i="16"/>
  <c r="L33" i="3" l="1"/>
  <c r="L30" i="3"/>
  <c r="T15" i="18"/>
  <c r="P28" i="18"/>
  <c r="K22" i="16"/>
  <c r="V21" i="16"/>
  <c r="W21" i="16"/>
  <c r="H17" i="16"/>
  <c r="H14" i="16"/>
  <c r="M17" i="16"/>
  <c r="M14" i="16"/>
  <c r="J21" i="16"/>
  <c r="J22" i="16" s="1"/>
  <c r="I25" i="16"/>
  <c r="I23" i="16"/>
  <c r="L34" i="3" l="1"/>
  <c r="L35" i="3"/>
  <c r="P27" i="18"/>
  <c r="P29" i="18"/>
  <c r="P30" i="18"/>
  <c r="I26" i="16"/>
  <c r="P25" i="16"/>
  <c r="M18" i="16"/>
  <c r="M22" i="16" s="1"/>
  <c r="AG17" i="16"/>
  <c r="AC17" i="16"/>
  <c r="AD17" i="16" s="1"/>
  <c r="AE17" i="16" s="1"/>
  <c r="AA17" i="16"/>
  <c r="Y17" i="16"/>
  <c r="W17" i="16"/>
  <c r="AF17" i="16"/>
  <c r="AB17" i="16"/>
  <c r="Z17" i="16"/>
  <c r="X17" i="16"/>
  <c r="V17" i="16"/>
  <c r="V18" i="16" s="1"/>
  <c r="W18" i="16" s="1"/>
  <c r="X18" i="16" s="1"/>
  <c r="Y18" i="16" s="1"/>
  <c r="H18" i="16"/>
  <c r="R17" i="16"/>
  <c r="S17" i="16" s="1"/>
  <c r="N17" i="16"/>
  <c r="O17" i="16" s="1"/>
  <c r="P18" i="16" s="1"/>
  <c r="L36" i="3" l="1"/>
  <c r="M23" i="16"/>
  <c r="X22" i="16"/>
  <c r="Y22" i="16" s="1"/>
  <c r="AH4" i="16" l="1"/>
  <c r="AH5" i="16" s="1"/>
  <c r="AH3" i="16"/>
  <c r="AJ3" i="16" l="1"/>
  <c r="AI7" i="16"/>
  <c r="AJ4" i="16" l="1"/>
  <c r="AJ5" i="16" s="1"/>
  <c r="C4" i="12" l="1"/>
  <c r="W3" i="12"/>
  <c r="Y3" i="12" s="1"/>
  <c r="U3" i="12"/>
  <c r="S3" i="12"/>
  <c r="V2" i="18" s="1"/>
  <c r="W2" i="18" s="1"/>
  <c r="O3" i="12"/>
  <c r="Q3" i="12" s="1"/>
  <c r="M3" i="12"/>
  <c r="K3" i="12"/>
  <c r="M2" i="24" s="1"/>
  <c r="N2" i="24" s="1"/>
  <c r="I3" i="12"/>
  <c r="J2" i="24" s="1"/>
  <c r="K2" i="24" s="1"/>
  <c r="G3" i="12"/>
  <c r="P2" i="18" s="1"/>
  <c r="Q2" i="18" s="1"/>
  <c r="R2" i="18" s="1"/>
  <c r="E3" i="12"/>
  <c r="F2" i="18" s="1"/>
  <c r="G2" i="18" s="1"/>
  <c r="D4" i="12" l="1"/>
  <c r="B5" i="24"/>
  <c r="B5" i="18"/>
  <c r="B9" i="16"/>
  <c r="Q2" i="24"/>
  <c r="AB2" i="18"/>
  <c r="X2" i="18"/>
  <c r="U2" i="24"/>
  <c r="H2" i="18"/>
  <c r="I2" i="18" s="1"/>
  <c r="S2" i="24"/>
  <c r="T2" i="24" s="1"/>
  <c r="F2" i="24"/>
  <c r="G2" i="24" s="1"/>
  <c r="M2" i="18"/>
  <c r="S2" i="18"/>
  <c r="T2" i="18" s="1"/>
  <c r="N2" i="18"/>
  <c r="AA2" i="18"/>
  <c r="K2" i="18"/>
  <c r="H2" i="24"/>
  <c r="Z2" i="18"/>
  <c r="J2" i="18"/>
  <c r="P2" i="24"/>
  <c r="C14" i="12"/>
  <c r="C24" i="12" s="1"/>
  <c r="C34" i="12" s="1"/>
  <c r="C44" i="12" s="1"/>
  <c r="C5" i="12"/>
  <c r="K3" i="4"/>
  <c r="A3" i="4" s="1"/>
  <c r="D1" i="4"/>
  <c r="E1" i="4"/>
  <c r="F1" i="4"/>
  <c r="T1" i="4" s="1"/>
  <c r="G1" i="4"/>
  <c r="H1" i="4"/>
  <c r="I1" i="4"/>
  <c r="J1" i="4"/>
  <c r="K1" i="4"/>
  <c r="Y1" i="4" s="1"/>
  <c r="X1" i="4"/>
  <c r="C1" i="4"/>
  <c r="Y8" i="4"/>
  <c r="X8" i="4"/>
  <c r="V8" i="4"/>
  <c r="U8" i="4"/>
  <c r="Y6" i="4"/>
  <c r="W6" i="4"/>
  <c r="P4" i="4"/>
  <c r="K4" i="4"/>
  <c r="J4" i="4"/>
  <c r="I4" i="4"/>
  <c r="G4" i="4"/>
  <c r="F4" i="4"/>
  <c r="E4" i="4"/>
  <c r="D4" i="4"/>
  <c r="C4" i="4"/>
  <c r="Y3" i="4"/>
  <c r="X3" i="4"/>
  <c r="X4" i="4" s="1"/>
  <c r="V3" i="4"/>
  <c r="V4" i="4" s="1"/>
  <c r="T3" i="4"/>
  <c r="S3" i="4"/>
  <c r="S4" i="4" s="1"/>
  <c r="R3" i="4"/>
  <c r="H4" i="4"/>
  <c r="Y2" i="4"/>
  <c r="W2" i="4"/>
  <c r="W4" i="4" s="1"/>
  <c r="R2" i="4"/>
  <c r="Z2" i="4" s="1"/>
  <c r="A2" i="4"/>
  <c r="S1" i="4"/>
  <c r="B7" i="24" l="1"/>
  <c r="B11" i="16"/>
  <c r="B7" i="18"/>
  <c r="Z8" i="4"/>
  <c r="S5" i="24"/>
  <c r="M5" i="24"/>
  <c r="J5" i="24"/>
  <c r="K5" i="24"/>
  <c r="N5" i="24"/>
  <c r="F5" i="24"/>
  <c r="P5" i="24"/>
  <c r="Y4" i="4"/>
  <c r="D14" i="12"/>
  <c r="D24" i="12" s="1"/>
  <c r="D34" i="12" s="1"/>
  <c r="D44" i="12" s="1"/>
  <c r="B6" i="24"/>
  <c r="B6" i="18"/>
  <c r="B10" i="16"/>
  <c r="V1" i="4"/>
  <c r="W1" i="4"/>
  <c r="U1" i="4"/>
  <c r="C15" i="12"/>
  <c r="C25" i="12" s="1"/>
  <c r="C35" i="12" s="1"/>
  <c r="C45" i="12" s="1"/>
  <c r="D5" i="12"/>
  <c r="R1" i="4"/>
  <c r="Q4" i="4"/>
  <c r="U3" i="4"/>
  <c r="Z3" i="4" s="1"/>
  <c r="Z4" i="4" s="1"/>
  <c r="R4" i="4"/>
  <c r="Z6" i="4"/>
  <c r="Z9" i="4" s="1"/>
  <c r="O2" i="4"/>
  <c r="G5" i="24" l="1"/>
  <c r="Q5" i="24"/>
  <c r="B8" i="24"/>
  <c r="S8" i="24" s="1"/>
  <c r="T8" i="24" s="1"/>
  <c r="B8" i="18"/>
  <c r="B12" i="16"/>
  <c r="T5" i="24"/>
  <c r="C6" i="12"/>
  <c r="D15" i="12"/>
  <c r="D25" i="12" s="1"/>
  <c r="D35" i="12" s="1"/>
  <c r="D45" i="12" s="1"/>
  <c r="U4" i="4"/>
  <c r="O3" i="4"/>
  <c r="Z10" i="4"/>
  <c r="C10" i="4"/>
  <c r="D10" i="4" s="1"/>
  <c r="C8" i="4"/>
  <c r="D8" i="4" s="1"/>
  <c r="C7" i="4"/>
  <c r="D7" i="4" s="1"/>
  <c r="C9" i="4"/>
  <c r="D9" i="4" s="1"/>
  <c r="B9" i="24" l="1"/>
  <c r="B9" i="18"/>
  <c r="B13" i="16"/>
  <c r="D6" i="12"/>
  <c r="C16" i="12"/>
  <c r="C26" i="12" s="1"/>
  <c r="C36" i="12" s="1"/>
  <c r="C46" i="12" s="1"/>
  <c r="Z12" i="4"/>
  <c r="B10" i="24" l="1"/>
  <c r="B10" i="18"/>
  <c r="B14" i="16"/>
  <c r="C7" i="12"/>
  <c r="D16" i="12"/>
  <c r="D26" i="12" s="1"/>
  <c r="D36" i="12" s="1"/>
  <c r="D46" i="12" s="1"/>
  <c r="G47" i="2"/>
  <c r="H47" i="2" s="1"/>
  <c r="I47" i="2" s="1"/>
  <c r="J47" i="2" s="1"/>
  <c r="G21" i="2"/>
  <c r="F21" i="2"/>
  <c r="I20" i="2"/>
  <c r="H20" i="2"/>
  <c r="H21" i="2" s="1"/>
  <c r="G36" i="2"/>
  <c r="F36" i="2"/>
  <c r="G24" i="2"/>
  <c r="F24" i="2"/>
  <c r="I23" i="2"/>
  <c r="I24" i="2" s="1"/>
  <c r="H23" i="2"/>
  <c r="H24" i="2" s="1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53" i="3"/>
  <c r="J54" i="3"/>
  <c r="J55" i="3"/>
  <c r="J56" i="3"/>
  <c r="J57" i="3"/>
  <c r="J58" i="3"/>
  <c r="J79" i="3"/>
  <c r="J80" i="3"/>
  <c r="J81" i="3"/>
  <c r="J82" i="3"/>
  <c r="J83" i="3"/>
  <c r="J84" i="3"/>
  <c r="J85" i="3"/>
  <c r="J86" i="3"/>
  <c r="J87" i="3"/>
  <c r="J92" i="3"/>
  <c r="J93" i="3"/>
  <c r="J94" i="3"/>
  <c r="J95" i="3"/>
  <c r="J96" i="3"/>
  <c r="J97" i="3"/>
  <c r="J98" i="3"/>
  <c r="J105" i="3"/>
  <c r="J106" i="3"/>
  <c r="J107" i="3"/>
  <c r="J108" i="3"/>
  <c r="J109" i="3"/>
  <c r="J110" i="3"/>
  <c r="J111" i="3"/>
  <c r="J122" i="3"/>
  <c r="J123" i="3"/>
  <c r="J124" i="3"/>
  <c r="J125" i="3"/>
  <c r="J126" i="3"/>
  <c r="J127" i="3"/>
  <c r="J128" i="3"/>
  <c r="J134" i="3"/>
  <c r="J135" i="3"/>
  <c r="J136" i="3"/>
  <c r="J137" i="3"/>
  <c r="J138" i="3"/>
  <c r="J139" i="3"/>
  <c r="J140" i="3"/>
  <c r="J153" i="3"/>
  <c r="J154" i="3"/>
  <c r="J155" i="3"/>
  <c r="J156" i="3"/>
  <c r="J157" i="3"/>
  <c r="J158" i="3"/>
  <c r="J161" i="3"/>
  <c r="J162" i="3"/>
  <c r="J163" i="3"/>
  <c r="J164" i="3"/>
  <c r="J165" i="3"/>
  <c r="J166" i="3"/>
  <c r="J167" i="3"/>
  <c r="J168" i="3"/>
  <c r="J169" i="3"/>
  <c r="J178" i="3"/>
  <c r="J179" i="3"/>
  <c r="J180" i="3"/>
  <c r="J181" i="3"/>
  <c r="J182" i="3"/>
  <c r="J183" i="3"/>
  <c r="J184" i="3"/>
  <c r="J192" i="3"/>
  <c r="J193" i="3"/>
  <c r="J194" i="3"/>
  <c r="J195" i="3"/>
  <c r="J196" i="3"/>
  <c r="J197" i="3"/>
  <c r="J210" i="3"/>
  <c r="J211" i="3"/>
  <c r="J212" i="3"/>
  <c r="J213" i="3"/>
  <c r="J214" i="3"/>
  <c r="J215" i="3"/>
  <c r="J216" i="3"/>
  <c r="J227" i="3"/>
  <c r="J228" i="3"/>
  <c r="J229" i="3"/>
  <c r="J230" i="3"/>
  <c r="J231" i="3"/>
  <c r="J232" i="3"/>
  <c r="J233" i="3"/>
  <c r="J247" i="3"/>
  <c r="J248" i="3"/>
  <c r="J249" i="3"/>
  <c r="J250" i="3"/>
  <c r="J251" i="3"/>
  <c r="J252" i="3"/>
  <c r="J253" i="3"/>
  <c r="J260" i="3"/>
  <c r="J261" i="3"/>
  <c r="J262" i="3"/>
  <c r="J263" i="3"/>
  <c r="J264" i="3"/>
  <c r="J265" i="3"/>
  <c r="J266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34" i="3"/>
  <c r="J335" i="3"/>
  <c r="J336" i="3"/>
  <c r="J337" i="3"/>
  <c r="J338" i="3"/>
  <c r="J339" i="3"/>
  <c r="J340" i="3"/>
  <c r="J354" i="3"/>
  <c r="J355" i="3"/>
  <c r="J356" i="3"/>
  <c r="J357" i="3"/>
  <c r="J358" i="3"/>
  <c r="J359" i="3"/>
  <c r="J360" i="3"/>
  <c r="J361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9" i="3"/>
  <c r="J410" i="3"/>
  <c r="J411" i="3"/>
  <c r="J412" i="3"/>
  <c r="J413" i="3"/>
  <c r="J414" i="3"/>
  <c r="J415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45" i="3"/>
  <c r="J446" i="3"/>
  <c r="J447" i="3"/>
  <c r="J448" i="3"/>
  <c r="J449" i="3"/>
  <c r="J450" i="3"/>
  <c r="J451" i="3"/>
  <c r="J455" i="3"/>
  <c r="J456" i="3"/>
  <c r="J457" i="3"/>
  <c r="J458" i="3"/>
  <c r="J459" i="3"/>
  <c r="J460" i="3"/>
  <c r="J461" i="3"/>
  <c r="J469" i="3"/>
  <c r="J470" i="3"/>
  <c r="J471" i="3"/>
  <c r="J472" i="3"/>
  <c r="J473" i="3"/>
  <c r="J474" i="3"/>
  <c r="J475" i="3"/>
  <c r="J493" i="3"/>
  <c r="J494" i="3"/>
  <c r="J495" i="3"/>
  <c r="J496" i="3"/>
  <c r="J497" i="3"/>
  <c r="J498" i="3"/>
  <c r="J499" i="3"/>
  <c r="J507" i="3"/>
  <c r="J508" i="3"/>
  <c r="J509" i="3"/>
  <c r="J510" i="3"/>
  <c r="J511" i="3"/>
  <c r="J512" i="3"/>
  <c r="J513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27" i="3"/>
  <c r="J28" i="3"/>
  <c r="J20" i="3"/>
  <c r="N7" i="2"/>
  <c r="J5" i="2"/>
  <c r="I5" i="2"/>
  <c r="H5" i="2"/>
  <c r="G5" i="2"/>
  <c r="F5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2" i="2" s="1"/>
  <c r="B23" i="2" s="1"/>
  <c r="B24" i="2" s="1"/>
  <c r="B25" i="2" s="1"/>
  <c r="B26" i="2" s="1"/>
  <c r="B27" i="2" s="1"/>
  <c r="B30" i="2" s="1"/>
  <c r="B31" i="2" s="1"/>
  <c r="B32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J4" i="2"/>
  <c r="K4" i="2" s="1"/>
  <c r="I4" i="2"/>
  <c r="H4" i="2"/>
  <c r="G4" i="2"/>
  <c r="F4" i="2"/>
  <c r="J20" i="2" l="1"/>
  <c r="B11" i="24"/>
  <c r="S11" i="24" s="1"/>
  <c r="B15" i="16"/>
  <c r="B11" i="18"/>
  <c r="J23" i="2"/>
  <c r="J24" i="2" s="1"/>
  <c r="J21" i="3"/>
  <c r="J22" i="3" s="1"/>
  <c r="D7" i="12"/>
  <c r="C17" i="12"/>
  <c r="C27" i="12" s="1"/>
  <c r="C37" i="12" s="1"/>
  <c r="C47" i="12" s="1"/>
  <c r="K5" i="2"/>
  <c r="E5" i="2"/>
  <c r="B12" i="24" l="1"/>
  <c r="C8" i="12"/>
  <c r="T11" i="24"/>
  <c r="J23" i="3"/>
  <c r="D17" i="12"/>
  <c r="D27" i="12" s="1"/>
  <c r="D37" i="12" s="1"/>
  <c r="D47" i="12" s="1"/>
  <c r="L4" i="2"/>
  <c r="E6" i="2"/>
  <c r="E4" i="2"/>
  <c r="B17" i="16" l="1"/>
  <c r="B13" i="24"/>
  <c r="B13" i="18"/>
  <c r="J13" i="18" s="1"/>
  <c r="U12" i="24"/>
  <c r="P12" i="24"/>
  <c r="J24" i="3"/>
  <c r="J25" i="3" s="1"/>
  <c r="D8" i="12"/>
  <c r="C18" i="12"/>
  <c r="C28" i="12" s="1"/>
  <c r="C38" i="12" s="1"/>
  <c r="C48" i="12" s="1"/>
  <c r="E7" i="2"/>
  <c r="J6" i="2"/>
  <c r="H6" i="2"/>
  <c r="F6" i="2"/>
  <c r="G6" i="2"/>
  <c r="L5" i="2"/>
  <c r="I6" i="2"/>
  <c r="B16" i="16" l="1"/>
  <c r="B14" i="24"/>
  <c r="B14" i="18"/>
  <c r="B18" i="16"/>
  <c r="B12" i="18"/>
  <c r="J26" i="3"/>
  <c r="K13" i="18"/>
  <c r="K19" i="18" s="1"/>
  <c r="J19" i="18"/>
  <c r="F28" i="18" s="1"/>
  <c r="J45" i="3"/>
  <c r="C9" i="12"/>
  <c r="D18" i="12"/>
  <c r="D28" i="12" s="1"/>
  <c r="D38" i="12" s="1"/>
  <c r="D48" i="12" s="1"/>
  <c r="K6" i="2"/>
  <c r="E8" i="2"/>
  <c r="I7" i="2"/>
  <c r="G7" i="2"/>
  <c r="L6" i="2"/>
  <c r="J7" i="2"/>
  <c r="K7" i="2" s="1"/>
  <c r="F7" i="2"/>
  <c r="H7" i="2"/>
  <c r="F29" i="18" l="1"/>
  <c r="G8" i="2"/>
  <c r="H8" i="2"/>
  <c r="I8" i="2"/>
  <c r="J8" i="2"/>
  <c r="F30" i="18"/>
  <c r="B15" i="24"/>
  <c r="B19" i="16"/>
  <c r="B15" i="18"/>
  <c r="F27" i="18"/>
  <c r="F14" i="24"/>
  <c r="M14" i="24"/>
  <c r="J46" i="3"/>
  <c r="J47" i="3"/>
  <c r="J48" i="3" s="1"/>
  <c r="J49" i="3" s="1"/>
  <c r="D9" i="12"/>
  <c r="C19" i="12"/>
  <c r="C29" i="12" s="1"/>
  <c r="C39" i="12" s="1"/>
  <c r="C49" i="12" s="1"/>
  <c r="K8" i="2"/>
  <c r="E9" i="2"/>
  <c r="F8" i="2"/>
  <c r="L8" i="2"/>
  <c r="L7" i="2"/>
  <c r="N14" i="24" l="1"/>
  <c r="M29" i="24" s="1"/>
  <c r="Q14" i="24"/>
  <c r="M28" i="24"/>
  <c r="U18" i="16"/>
  <c r="AK2" i="16" s="1"/>
  <c r="AK7" i="16" s="1"/>
  <c r="B16" i="24"/>
  <c r="J16" i="24" s="1"/>
  <c r="B20" i="16"/>
  <c r="B16" i="18"/>
  <c r="G14" i="24"/>
  <c r="U15" i="24"/>
  <c r="H15" i="24"/>
  <c r="J50" i="3"/>
  <c r="J51" i="3" s="1"/>
  <c r="C10" i="12"/>
  <c r="D19" i="12"/>
  <c r="D29" i="12" s="1"/>
  <c r="D39" i="12" s="1"/>
  <c r="D49" i="12" s="1"/>
  <c r="E10" i="2"/>
  <c r="L9" i="2"/>
  <c r="J9" i="2"/>
  <c r="H9" i="2"/>
  <c r="F9" i="2"/>
  <c r="I9" i="2"/>
  <c r="K9" i="2"/>
  <c r="G9" i="2"/>
  <c r="M30" i="24" l="1"/>
  <c r="M27" i="24"/>
  <c r="S30" i="24"/>
  <c r="S28" i="24"/>
  <c r="S27" i="24"/>
  <c r="S29" i="24"/>
  <c r="K16" i="24"/>
  <c r="J27" i="24" s="1"/>
  <c r="B17" i="24"/>
  <c r="B21" i="16"/>
  <c r="B17" i="18"/>
  <c r="P29" i="24"/>
  <c r="P30" i="24"/>
  <c r="P28" i="24"/>
  <c r="P27" i="24"/>
  <c r="J52" i="3"/>
  <c r="J59" i="3" s="1"/>
  <c r="D10" i="12"/>
  <c r="C20" i="12"/>
  <c r="C30" i="12" s="1"/>
  <c r="C40" i="12" s="1"/>
  <c r="C50" i="12" s="1"/>
  <c r="K10" i="2"/>
  <c r="I10" i="2"/>
  <c r="G10" i="2"/>
  <c r="L10" i="2"/>
  <c r="H10" i="2"/>
  <c r="E11" i="2"/>
  <c r="J10" i="2"/>
  <c r="F10" i="2"/>
  <c r="J29" i="24" l="1"/>
  <c r="J30" i="24"/>
  <c r="J28" i="24"/>
  <c r="B18" i="24"/>
  <c r="H18" i="24" s="1"/>
  <c r="B18" i="18"/>
  <c r="B22" i="16"/>
  <c r="J60" i="3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88" i="3" s="1"/>
  <c r="J89" i="3" s="1"/>
  <c r="J90" i="3" s="1"/>
  <c r="J91" i="3" s="1"/>
  <c r="J99" i="3" s="1"/>
  <c r="J100" i="3" s="1"/>
  <c r="J101" i="3" s="1"/>
  <c r="J102" i="3" s="1"/>
  <c r="J103" i="3" s="1"/>
  <c r="J104" i="3" s="1"/>
  <c r="J112" i="3" s="1"/>
  <c r="J113" i="3" s="1"/>
  <c r="J114" i="3" s="1"/>
  <c r="J115" i="3" s="1"/>
  <c r="J116" i="3" s="1"/>
  <c r="J117" i="3" s="1"/>
  <c r="J118" i="3" s="1"/>
  <c r="J119" i="3" s="1"/>
  <c r="J120" i="3" s="1"/>
  <c r="J121" i="3" s="1"/>
  <c r="J129" i="3" s="1"/>
  <c r="J130" i="3" s="1"/>
  <c r="J131" i="3" s="1"/>
  <c r="J132" i="3" s="1"/>
  <c r="J133" i="3" s="1"/>
  <c r="J141" i="3" s="1"/>
  <c r="J142" i="3" s="1"/>
  <c r="J143" i="3" s="1"/>
  <c r="J144" i="3" s="1"/>
  <c r="J145" i="3" s="1"/>
  <c r="J146" i="3" s="1"/>
  <c r="C11" i="12"/>
  <c r="D20" i="12"/>
  <c r="D30" i="12" s="1"/>
  <c r="D40" i="12" s="1"/>
  <c r="D50" i="12" s="1"/>
  <c r="E12" i="2"/>
  <c r="L11" i="2"/>
  <c r="J11" i="2"/>
  <c r="H11" i="2"/>
  <c r="F11" i="2"/>
  <c r="K11" i="2"/>
  <c r="G11" i="2"/>
  <c r="I11" i="2"/>
  <c r="B19" i="24" l="1"/>
  <c r="B19" i="18"/>
  <c r="B23" i="16"/>
  <c r="F29" i="24"/>
  <c r="F30" i="24"/>
  <c r="F27" i="24"/>
  <c r="F28" i="24"/>
  <c r="J148" i="3"/>
  <c r="J147" i="3"/>
  <c r="D11" i="12"/>
  <c r="C21" i="12"/>
  <c r="C31" i="12" s="1"/>
  <c r="C41" i="12" s="1"/>
  <c r="C51" i="12" s="1"/>
  <c r="K12" i="2"/>
  <c r="I12" i="2"/>
  <c r="G12" i="2"/>
  <c r="E13" i="2"/>
  <c r="J12" i="2"/>
  <c r="F12" i="2"/>
  <c r="L12" i="2"/>
  <c r="H12" i="2"/>
  <c r="G13" i="2" l="1"/>
  <c r="F13" i="2"/>
  <c r="B20" i="24"/>
  <c r="B24" i="16"/>
  <c r="B20" i="18"/>
  <c r="C12" i="12"/>
  <c r="D21" i="12"/>
  <c r="D31" i="12" s="1"/>
  <c r="D41" i="12" s="1"/>
  <c r="D51" i="12" s="1"/>
  <c r="E14" i="2"/>
  <c r="L13" i="2"/>
  <c r="J13" i="2"/>
  <c r="H13" i="2"/>
  <c r="I13" i="2"/>
  <c r="K13" i="2"/>
  <c r="B21" i="24" l="1"/>
  <c r="B25" i="16"/>
  <c r="B21" i="18"/>
  <c r="D12" i="12"/>
  <c r="C22" i="12"/>
  <c r="C32" i="12" s="1"/>
  <c r="C42" i="12" s="1"/>
  <c r="C52" i="12" s="1"/>
  <c r="K14" i="2"/>
  <c r="I14" i="2"/>
  <c r="G14" i="2"/>
  <c r="L14" i="2"/>
  <c r="H14" i="2"/>
  <c r="E15" i="2"/>
  <c r="J14" i="2"/>
  <c r="F14" i="2"/>
  <c r="B22" i="24" l="1"/>
  <c r="B26" i="16"/>
  <c r="B22" i="18"/>
  <c r="C13" i="12"/>
  <c r="D22" i="12"/>
  <c r="D32" i="12" s="1"/>
  <c r="D42" i="12" s="1"/>
  <c r="D52" i="12" s="1"/>
  <c r="E16" i="2"/>
  <c r="L15" i="2"/>
  <c r="J15" i="2"/>
  <c r="H15" i="2"/>
  <c r="F15" i="2"/>
  <c r="K15" i="2"/>
  <c r="G15" i="2"/>
  <c r="I15" i="2"/>
  <c r="D13" i="12" l="1"/>
  <c r="D23" i="12" s="1"/>
  <c r="D33" i="12" s="1"/>
  <c r="D43" i="12" s="1"/>
  <c r="D53" i="12" s="1"/>
  <c r="C23" i="12"/>
  <c r="C33" i="12" s="1"/>
  <c r="C43" i="12" s="1"/>
  <c r="C53" i="12" s="1"/>
  <c r="K16" i="2"/>
  <c r="I16" i="2"/>
  <c r="G16" i="2"/>
  <c r="E17" i="2"/>
  <c r="J16" i="2"/>
  <c r="F16" i="2"/>
  <c r="L16" i="2"/>
  <c r="H16" i="2"/>
  <c r="G17" i="2" l="1"/>
  <c r="H17" i="2"/>
  <c r="I17" i="2"/>
  <c r="F17" i="2"/>
  <c r="E18" i="2"/>
  <c r="L17" i="2"/>
  <c r="J17" i="2"/>
  <c r="K17" i="2"/>
  <c r="K18" i="2" l="1"/>
  <c r="I18" i="2"/>
  <c r="G18" i="2"/>
  <c r="L18" i="2"/>
  <c r="H18" i="2"/>
  <c r="E19" i="2"/>
  <c r="J18" i="2"/>
  <c r="F18" i="2"/>
  <c r="L19" i="2" l="1"/>
  <c r="J19" i="2"/>
  <c r="H19" i="2"/>
  <c r="F19" i="2"/>
  <c r="K19" i="2"/>
  <c r="G19" i="2"/>
  <c r="E20" i="2"/>
  <c r="I19" i="2"/>
  <c r="L20" i="2" l="1"/>
  <c r="K20" i="2"/>
  <c r="E21" i="2"/>
  <c r="E22" i="2" l="1"/>
  <c r="L21" i="2"/>
  <c r="J21" i="2"/>
  <c r="K21" i="2"/>
  <c r="I21" i="2"/>
  <c r="K22" i="2" l="1"/>
  <c r="I22" i="2"/>
  <c r="G22" i="2"/>
  <c r="E23" i="2"/>
  <c r="J22" i="2"/>
  <c r="F22" i="2"/>
  <c r="L22" i="2"/>
  <c r="H22" i="2"/>
  <c r="E24" i="2" l="1"/>
  <c r="L23" i="2"/>
  <c r="K23" i="2"/>
  <c r="K24" i="2" l="1"/>
  <c r="L24" i="2"/>
  <c r="E25" i="2"/>
  <c r="J25" i="2" s="1"/>
  <c r="E26" i="2" l="1"/>
  <c r="L25" i="2"/>
  <c r="H25" i="2"/>
  <c r="F25" i="2"/>
  <c r="K25" i="2"/>
  <c r="G25" i="2"/>
  <c r="I25" i="2"/>
  <c r="K26" i="2" l="1"/>
  <c r="I26" i="2"/>
  <c r="G26" i="2"/>
  <c r="E27" i="2"/>
  <c r="J26" i="2"/>
  <c r="F26" i="2"/>
  <c r="L26" i="2"/>
  <c r="H26" i="2"/>
  <c r="L27" i="2" l="1"/>
  <c r="J27" i="2"/>
  <c r="H27" i="2"/>
  <c r="F27" i="2"/>
  <c r="E28" i="2"/>
  <c r="I27" i="2"/>
  <c r="K27" i="2"/>
  <c r="G27" i="2"/>
  <c r="L28" i="2" l="1"/>
  <c r="J28" i="2"/>
  <c r="H28" i="2"/>
  <c r="F28" i="2"/>
  <c r="E29" i="2"/>
  <c r="J29" i="2" s="1"/>
  <c r="I28" i="2"/>
  <c r="K28" i="2"/>
  <c r="G28" i="2"/>
  <c r="E30" i="2" l="1"/>
  <c r="L29" i="2"/>
  <c r="H29" i="2"/>
  <c r="F29" i="2"/>
  <c r="I29" i="2"/>
  <c r="K29" i="2"/>
  <c r="G29" i="2"/>
  <c r="K30" i="2" l="1"/>
  <c r="I30" i="2"/>
  <c r="G30" i="2"/>
  <c r="L30" i="2"/>
  <c r="H30" i="2"/>
  <c r="E31" i="2"/>
  <c r="J30" i="2"/>
  <c r="F30" i="2"/>
  <c r="E32" i="2" l="1"/>
  <c r="L31" i="2"/>
  <c r="J31" i="2"/>
  <c r="H31" i="2"/>
  <c r="F31" i="2"/>
  <c r="K31" i="2"/>
  <c r="G31" i="2"/>
  <c r="I31" i="2"/>
  <c r="E33" i="2" l="1"/>
  <c r="K32" i="2"/>
  <c r="I32" i="2"/>
  <c r="G32" i="2"/>
  <c r="J32" i="2"/>
  <c r="F32" i="2"/>
  <c r="L32" i="2"/>
  <c r="H32" i="2"/>
  <c r="K33" i="2" l="1"/>
  <c r="I33" i="2"/>
  <c r="G33" i="2"/>
  <c r="E34" i="2"/>
  <c r="J33" i="2"/>
  <c r="F33" i="2"/>
  <c r="L33" i="2"/>
  <c r="H33" i="2"/>
  <c r="E35" i="2" l="1"/>
  <c r="L34" i="2"/>
  <c r="J34" i="2"/>
  <c r="H34" i="2"/>
  <c r="F34" i="2"/>
  <c r="K34" i="2"/>
  <c r="I34" i="2"/>
  <c r="G34" i="2"/>
  <c r="K35" i="2" l="1"/>
  <c r="G35" i="2"/>
  <c r="E36" i="2"/>
  <c r="L35" i="2"/>
  <c r="H35" i="2"/>
  <c r="F35" i="2"/>
  <c r="E37" i="2" l="1"/>
  <c r="L36" i="2"/>
  <c r="J36" i="2"/>
  <c r="H36" i="2"/>
  <c r="K36" i="2"/>
  <c r="I36" i="2"/>
  <c r="K37" i="2" l="1"/>
  <c r="I37" i="2"/>
  <c r="G37" i="2"/>
  <c r="E38" i="2"/>
  <c r="L37" i="2"/>
  <c r="J37" i="2"/>
  <c r="H37" i="2"/>
  <c r="F37" i="2"/>
  <c r="H38" i="2" l="1"/>
  <c r="I38" i="2"/>
  <c r="E39" i="2"/>
  <c r="L38" i="2"/>
  <c r="F38" i="2"/>
  <c r="K38" i="2"/>
  <c r="G38" i="2"/>
  <c r="K39" i="2" l="1"/>
  <c r="I39" i="2"/>
  <c r="G39" i="2"/>
  <c r="E40" i="2"/>
  <c r="L39" i="2"/>
  <c r="J39" i="2"/>
  <c r="H39" i="2"/>
  <c r="F39" i="2"/>
  <c r="E41" i="2" l="1"/>
  <c r="L40" i="2"/>
  <c r="J40" i="2"/>
  <c r="H40" i="2"/>
  <c r="F40" i="2"/>
  <c r="K40" i="2"/>
  <c r="I40" i="2"/>
  <c r="G40" i="2"/>
  <c r="K41" i="2" l="1"/>
  <c r="I41" i="2"/>
  <c r="G41" i="2"/>
  <c r="E42" i="2"/>
  <c r="L41" i="2"/>
  <c r="J41" i="2"/>
  <c r="H41" i="2"/>
  <c r="F41" i="2"/>
  <c r="E43" i="2" l="1"/>
  <c r="L42" i="2"/>
  <c r="J42" i="2"/>
  <c r="H42" i="2"/>
  <c r="F42" i="2"/>
  <c r="K42" i="2"/>
  <c r="I42" i="2"/>
  <c r="G42" i="2"/>
  <c r="K43" i="2" l="1"/>
  <c r="I43" i="2"/>
  <c r="G43" i="2"/>
  <c r="E44" i="2"/>
  <c r="L43" i="2"/>
  <c r="J43" i="2"/>
  <c r="H43" i="2"/>
  <c r="F43" i="2"/>
  <c r="E45" i="2" l="1"/>
  <c r="L44" i="2"/>
  <c r="J44" i="2"/>
  <c r="H44" i="2"/>
  <c r="F44" i="2"/>
  <c r="K44" i="2"/>
  <c r="G44" i="2"/>
  <c r="K45" i="2" l="1"/>
  <c r="I45" i="2"/>
  <c r="G45" i="2"/>
  <c r="E46" i="2"/>
  <c r="L45" i="2"/>
  <c r="J45" i="2"/>
  <c r="H45" i="2"/>
  <c r="F45" i="2"/>
  <c r="E47" i="2" l="1"/>
  <c r="L46" i="2"/>
  <c r="J46" i="2"/>
  <c r="H46" i="2"/>
  <c r="F46" i="2"/>
  <c r="K46" i="2"/>
  <c r="I46" i="2"/>
  <c r="G46" i="2"/>
  <c r="K47" i="2" l="1"/>
  <c r="I3" i="2"/>
  <c r="G3" i="2"/>
  <c r="L47" i="2"/>
  <c r="J3" i="2"/>
  <c r="H3" i="2"/>
  <c r="F3" i="2"/>
  <c r="E3" i="2"/>
  <c r="J149" i="3"/>
  <c r="J150" i="3" l="1"/>
  <c r="J151" i="3" s="1"/>
  <c r="J152" i="3" l="1"/>
  <c r="J159" i="3" l="1"/>
  <c r="J160" i="3" s="1"/>
  <c r="J170" i="3" s="1"/>
  <c r="J171" i="3" l="1"/>
  <c r="J172" i="3" s="1"/>
  <c r="J173" i="3" s="1"/>
  <c r="J174" i="3" l="1"/>
  <c r="J175" i="3" s="1"/>
  <c r="J176" i="3" l="1"/>
  <c r="J177" i="3" l="1"/>
  <c r="J185" i="3" s="1"/>
  <c r="J186" i="3" s="1"/>
  <c r="J187" i="3" s="1"/>
  <c r="J188" i="3" l="1"/>
  <c r="J189" i="3" s="1"/>
  <c r="J190" i="3" s="1"/>
  <c r="J191" i="3" s="1"/>
  <c r="J198" i="3" s="1"/>
  <c r="J199" i="3" s="1"/>
  <c r="J200" i="3" s="1"/>
  <c r="J201" i="3" s="1"/>
  <c r="J202" i="3" s="1"/>
  <c r="J203" i="3" s="1"/>
  <c r="J204" i="3" s="1"/>
  <c r="J205" i="3" s="1"/>
  <c r="J206" i="3" s="1"/>
  <c r="J207" i="3" s="1"/>
  <c r="J208" i="3" s="1"/>
  <c r="J209" i="3" s="1"/>
  <c r="J217" i="3" s="1"/>
  <c r="J218" i="3" s="1"/>
  <c r="J219" i="3" s="1"/>
  <c r="J220" i="3" s="1"/>
  <c r="J221" i="3" s="1"/>
  <c r="J222" i="3" s="1"/>
  <c r="J223" i="3" s="1"/>
  <c r="J224" i="3" s="1"/>
  <c r="J225" i="3" s="1"/>
  <c r="J226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54" i="3" s="1"/>
  <c r="J255" i="3" s="1"/>
  <c r="J256" i="3" s="1"/>
  <c r="J257" i="3" s="1"/>
  <c r="J258" i="3" s="1"/>
  <c r="J259" i="3" s="1"/>
  <c r="J267" i="3" s="1"/>
  <c r="J268" i="3" s="1"/>
  <c r="J269" i="3" s="1"/>
  <c r="J270" i="3" s="1"/>
  <c r="J271" i="3" s="1"/>
  <c r="J286" i="3" s="1"/>
  <c r="J287" i="3" s="1"/>
  <c r="J288" i="3" s="1"/>
  <c r="J289" i="3" s="1"/>
  <c r="J290" i="3" s="1"/>
  <c r="J291" i="3" s="1"/>
  <c r="J292" i="3" s="1"/>
  <c r="J293" i="3" s="1"/>
  <c r="J294" i="3" s="1"/>
  <c r="J323" i="3" s="1"/>
  <c r="J324" i="3" s="1"/>
  <c r="J325" i="3" s="1"/>
  <c r="J326" i="3" s="1"/>
  <c r="J327" i="3" s="1"/>
  <c r="J328" i="3" s="1"/>
  <c r="J329" i="3" s="1"/>
  <c r="J330" i="3" s="1"/>
  <c r="J331" i="3" s="1"/>
  <c r="J332" i="3" s="1"/>
  <c r="J333" i="3" s="1"/>
  <c r="J341" i="3" s="1"/>
  <c r="J342" i="3" s="1"/>
  <c r="J343" i="3" s="1"/>
  <c r="J344" i="3" s="1"/>
  <c r="J345" i="3" s="1"/>
  <c r="J346" i="3" s="1"/>
  <c r="J347" i="3" s="1"/>
  <c r="J348" i="3" s="1"/>
  <c r="J349" i="3" s="1"/>
  <c r="J350" i="3" s="1"/>
  <c r="J351" i="3" s="1"/>
  <c r="J352" i="3" s="1"/>
  <c r="J353" i="3" s="1"/>
  <c r="J362" i="3" s="1"/>
  <c r="J363" i="3" s="1"/>
  <c r="J364" i="3" s="1"/>
  <c r="J365" i="3" s="1"/>
  <c r="J366" i="3" s="1"/>
  <c r="J367" i="3" s="1"/>
  <c r="J368" i="3" s="1"/>
  <c r="J384" i="3" s="1"/>
  <c r="J385" i="3" s="1"/>
  <c r="J386" i="3" s="1"/>
  <c r="J387" i="3" s="1"/>
  <c r="J388" i="3" s="1"/>
  <c r="J389" i="3" s="1"/>
  <c r="J406" i="3" s="1"/>
  <c r="J407" i="3" s="1"/>
  <c r="J408" i="3" s="1"/>
  <c r="J416" i="3" s="1"/>
  <c r="J417" i="3" s="1"/>
  <c r="J418" i="3" s="1"/>
  <c r="J419" i="3" s="1"/>
  <c r="J420" i="3" s="1"/>
  <c r="J421" i="3" s="1"/>
  <c r="J437" i="3" s="1"/>
  <c r="J438" i="3" s="1"/>
  <c r="J439" i="3" s="1"/>
  <c r="J440" i="3" s="1"/>
  <c r="J441" i="3" s="1"/>
  <c r="J442" i="3" s="1"/>
  <c r="J443" i="3" s="1"/>
  <c r="J444" i="3" s="1"/>
  <c r="J452" i="3" s="1"/>
  <c r="J453" i="3" s="1"/>
  <c r="J454" i="3" s="1"/>
  <c r="J462" i="3" s="1"/>
  <c r="J463" i="3" s="1"/>
  <c r="J464" i="3" s="1"/>
  <c r="J465" i="3" s="1"/>
  <c r="J466" i="3" s="1"/>
  <c r="J467" i="3" s="1"/>
  <c r="J468" i="3" s="1"/>
  <c r="J476" i="3" s="1"/>
  <c r="J477" i="3" s="1"/>
  <c r="J478" i="3" s="1"/>
  <c r="J479" i="3" s="1"/>
  <c r="J480" i="3" s="1"/>
  <c r="J481" i="3" s="1"/>
  <c r="J482" i="3" s="1"/>
  <c r="J483" i="3" s="1"/>
  <c r="J484" i="3" s="1"/>
  <c r="J485" i="3" s="1"/>
  <c r="J486" i="3" s="1"/>
  <c r="J487" i="3" s="1"/>
  <c r="J488" i="3" s="1"/>
  <c r="J489" i="3" s="1"/>
  <c r="J490" i="3" s="1"/>
  <c r="J491" i="3" s="1"/>
  <c r="J492" i="3" s="1"/>
  <c r="J500" i="3" s="1"/>
  <c r="J501" i="3" s="1"/>
  <c r="J502" i="3" s="1"/>
  <c r="J503" i="3" s="1"/>
  <c r="J504" i="3" s="1"/>
  <c r="J505" i="3" s="1"/>
  <c r="J506" i="3" s="1"/>
  <c r="J514" i="3" s="1"/>
  <c r="J515" i="3" s="1"/>
  <c r="J516" i="3" s="1"/>
  <c r="J517" i="3" s="1"/>
</calcChain>
</file>

<file path=xl/comments1.xml><?xml version="1.0" encoding="utf-8"?>
<comments xmlns="http://schemas.openxmlformats.org/spreadsheetml/2006/main">
  <authors>
    <author>ZS w Siennicy Różanej</author>
    <author>Zespół Szkół Centrum Kształcenia Rolniczego</author>
  </authors>
  <commentList>
    <comment ref="D3" authorId="0">
      <text>
        <r>
          <rPr>
            <b/>
            <sz val="11"/>
            <color indexed="81"/>
            <rFont val="Tahoma"/>
            <family val="2"/>
            <charset val="238"/>
          </rPr>
          <t>koniecznie wstawić datę poniedziałku w tygodniu rozpoczynającym rok szkolny</t>
        </r>
      </text>
    </comment>
    <comment ref="E3" authorId="0">
      <text>
        <r>
          <rPr>
            <b/>
            <sz val="8"/>
            <color indexed="81"/>
            <rFont val="Tahoma"/>
            <family val="2"/>
            <charset val="238"/>
          </rPr>
          <t>wyjątkowo wstawione jest 37 do formuły ze względu na nie możliwość usunięcia watości z tej komurki</t>
        </r>
      </text>
    </comment>
    <comment ref="F3" authorId="0">
      <text>
        <r>
          <rPr>
            <b/>
            <sz val="8"/>
            <color indexed="81"/>
            <rFont val="Tahoma"/>
            <family val="2"/>
            <charset val="238"/>
          </rPr>
          <t>wyjątkowo wstawione jest 37 do formuły ze względu na nie możliwość usunięcia watości z tej komurki</t>
        </r>
      </text>
    </comment>
    <comment ref="M3" authorId="0">
      <text>
        <r>
          <rPr>
            <b/>
            <sz val="8"/>
            <color indexed="81"/>
            <rFont val="Tahoma"/>
            <family val="2"/>
            <charset val="238"/>
          </rPr>
          <t>wyjątkowo wstawione jest 37 do formuły ze względu na nie możliwość usunięcia watości z tej komurki</t>
        </r>
      </text>
    </comment>
    <comment ref="F11" authorId="1">
      <text>
        <r>
          <rPr>
            <b/>
            <sz val="12"/>
            <color indexed="10"/>
            <rFont val="Tahoma"/>
            <family val="2"/>
            <charset val="238"/>
          </rPr>
          <t>praktyka zawodowa klasy 2BT, 2PT od 16 do 27 października 2017 r.</t>
        </r>
      </text>
    </comment>
    <comment ref="J37" authorId="1">
      <text>
        <r>
          <rPr>
            <b/>
            <sz val="12"/>
            <color indexed="10"/>
            <rFont val="Tahoma"/>
            <family val="2"/>
            <charset val="238"/>
          </rPr>
          <t>praktyka zawodowa klasy 3BT, 3PT
od 07 do 18 maja 2018 r.</t>
        </r>
      </text>
    </comment>
    <comment ref="F40" authorId="1">
      <text>
        <r>
          <rPr>
            <b/>
            <sz val="12"/>
            <color indexed="10"/>
            <rFont val="Tahoma"/>
            <family val="2"/>
            <charset val="238"/>
          </rPr>
          <t>praktyka zawodowa klasy 3BT, 3PT
od 07 do 18 maja 2018 r.</t>
        </r>
      </text>
    </comment>
    <comment ref="J44" authorId="1">
      <text>
        <r>
          <rPr>
            <b/>
            <sz val="12"/>
            <color indexed="10"/>
            <rFont val="Tahoma"/>
            <family val="2"/>
            <charset val="238"/>
          </rPr>
          <t>zakończenie roku dla klas 3 ZSZ 13 czerwca</t>
        </r>
      </text>
    </comment>
  </commentList>
</comments>
</file>

<file path=xl/comments2.xml><?xml version="1.0" encoding="utf-8"?>
<comments xmlns="http://schemas.openxmlformats.org/spreadsheetml/2006/main">
  <authors>
    <author>ZSCKR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ZSCKR:</t>
        </r>
        <r>
          <rPr>
            <sz val="9"/>
            <color indexed="81"/>
            <rFont val="Tahoma"/>
            <family val="2"/>
            <charset val="238"/>
          </rPr>
          <t xml:space="preserve">
w arkuszu 15</t>
        </r>
      </text>
    </comment>
  </commentList>
</comments>
</file>

<file path=xl/comments3.xml><?xml version="1.0" encoding="utf-8"?>
<comments xmlns="http://schemas.openxmlformats.org/spreadsheetml/2006/main">
  <authors>
    <author>ZSCKR</author>
  </authors>
  <commentLis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2*45 zajęcia bez przerwy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3*45 zajęcia bez przerwy</t>
        </r>
      </text>
    </comment>
    <comment ref="H2" authorId="0">
      <text>
        <r>
          <rPr>
            <b/>
            <sz val="9"/>
            <color indexed="81"/>
            <rFont val="Tahoma"/>
            <family val="2"/>
            <charset val="238"/>
          </rPr>
          <t>5*45 + 20 min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>5*45 zajęcia + 20 min przerwy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38"/>
          </rPr>
          <t>2*45 +15 + 5*45 + 20</t>
        </r>
      </text>
    </comment>
    <comment ref="K2" authorId="0">
      <text>
        <r>
          <rPr>
            <b/>
            <sz val="9"/>
            <color indexed="81"/>
            <rFont val="Tahoma"/>
            <family val="2"/>
            <charset val="238"/>
          </rPr>
          <t>2*45 +20 + 5*45 + 15</t>
        </r>
      </text>
    </comment>
    <comment ref="L2" authorId="0">
      <text>
        <r>
          <rPr>
            <b/>
            <sz val="9"/>
            <color indexed="81"/>
            <rFont val="Tahoma"/>
            <family val="2"/>
            <charset val="238"/>
          </rPr>
          <t>3*45 +20 + 5*45 + 20</t>
        </r>
      </text>
    </comment>
    <comment ref="M2" authorId="0">
      <text>
        <r>
          <rPr>
            <b/>
            <sz val="9"/>
            <color indexed="81"/>
            <rFont val="Tahoma"/>
            <family val="2"/>
            <charset val="238"/>
          </rPr>
          <t>3*45 +20 + 5*45 + 20</t>
        </r>
      </text>
    </commen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2*45 zajęcia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38"/>
          </rPr>
          <t>3*45 zajęcia</t>
        </r>
      </text>
    </commen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5*45 zajęcia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5*45 zajęcia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2*45 zajęcia czas do 1 przerwy</t>
        </r>
      </text>
    </comment>
    <comment ref="K3" authorId="0">
      <text>
        <r>
          <rPr>
            <b/>
            <sz val="9"/>
            <color indexed="81"/>
            <rFont val="Tahoma"/>
            <family val="2"/>
            <charset val="238"/>
          </rPr>
          <t>czas zajęć 5*45</t>
        </r>
      </text>
    </comment>
    <comment ref="L3" authorId="0">
      <text>
        <r>
          <rPr>
            <b/>
            <sz val="9"/>
            <color indexed="81"/>
            <rFont val="Tahoma"/>
            <family val="2"/>
            <charset val="238"/>
          </rPr>
          <t>3*45 zajęcia bez przerwy</t>
        </r>
      </text>
    </comment>
    <comment ref="M3" authorId="0">
      <text>
        <r>
          <rPr>
            <b/>
            <sz val="9"/>
            <color indexed="81"/>
            <rFont val="Tahoma"/>
            <family val="2"/>
            <charset val="238"/>
          </rPr>
          <t>5*45 zajęcia</t>
        </r>
      </text>
    </comment>
    <comment ref="B4" authorId="0">
      <text>
        <r>
          <rPr>
            <b/>
            <sz val="9"/>
            <color indexed="81"/>
            <rFont val="Tahoma"/>
            <family val="2"/>
            <charset val="238"/>
          </rPr>
          <t>przerwa dłuższa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przerwa dłuższa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czas do przerwy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czas do przerwy</t>
        </r>
      </text>
    </comment>
    <comment ref="H4" authorId="0">
      <text>
        <r>
          <rPr>
            <b/>
            <sz val="9"/>
            <color indexed="81"/>
            <rFont val="Tahoma"/>
            <family val="2"/>
            <charset val="238"/>
          </rPr>
          <t>czas do przerwy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czas do przerwy</t>
        </r>
      </text>
    </comment>
    <comment ref="J4" authorId="0">
      <text>
        <r>
          <rPr>
            <b/>
            <sz val="9"/>
            <color indexed="81"/>
            <rFont val="Tahoma"/>
            <family val="2"/>
            <charset val="238"/>
          </rPr>
          <t>czas zajęć 5*45</t>
        </r>
      </text>
    </comment>
    <comment ref="K4" authorId="0">
      <text>
        <r>
          <rPr>
            <b/>
            <sz val="9"/>
            <color indexed="81"/>
            <rFont val="Tahoma"/>
            <family val="2"/>
            <charset val="238"/>
          </rPr>
          <t>czas do przerwy</t>
        </r>
      </text>
    </commen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5*45 zajęcia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czas do przerwy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przerwa krutsza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przerwa krutsza</t>
        </r>
      </text>
    </comment>
    <comment ref="H5" authorId="0">
      <text>
        <r>
          <rPr>
            <b/>
            <sz val="9"/>
            <color indexed="81"/>
            <rFont val="Tahoma"/>
            <family val="2"/>
            <charset val="238"/>
          </rPr>
          <t>czas po przerwie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38"/>
          </rPr>
          <t>czas po przerwie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>czas do przerwy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38"/>
          </rPr>
          <t>czas po przerwie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38"/>
          </rPr>
          <t>czas do przerwy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38"/>
          </rPr>
          <t>czas po przerwie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przerwa po zajęciach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przerwa po zajęciach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czas po przerwie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2*45 zajęcia czas do 1 przerwy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czas po przerwie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3*45 zajęcia bez przerwy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zajęcia 2 godzinne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zajęcia 3 godzinne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zajęcia 4 godzinne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zajęcia 5 godzinne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zajęcia 2 RAZY PO 5 godzin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zajęcia 7 godzinne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38"/>
          </rPr>
          <t>zajęcia 7 godzinne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zajęcia 3 + 5 godzin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>zajęcia 5 + 3 godziny</t>
        </r>
      </text>
    </comment>
  </commentList>
</comments>
</file>

<file path=xl/comments4.xml><?xml version="1.0" encoding="utf-8"?>
<comments xmlns="http://schemas.openxmlformats.org/spreadsheetml/2006/main">
  <authors>
    <author>ZSCKR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przerwa dłuższa</t>
        </r>
      </text>
    </comment>
  </commentList>
</comments>
</file>

<file path=xl/comments5.xml><?xml version="1.0" encoding="utf-8"?>
<comments xmlns="http://schemas.openxmlformats.org/spreadsheetml/2006/main">
  <authors>
    <author>ZSCKR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przerwa dłuższa</t>
        </r>
      </text>
    </comment>
  </commentList>
</comments>
</file>

<file path=xl/sharedStrings.xml><?xml version="1.0" encoding="utf-8"?>
<sst xmlns="http://schemas.openxmlformats.org/spreadsheetml/2006/main" count="4345" uniqueCount="810">
  <si>
    <t>Lp tygdzień</t>
  </si>
  <si>
    <t>tydzień pełny</t>
  </si>
  <si>
    <t>niedziela</t>
  </si>
  <si>
    <t>poniedziałek</t>
  </si>
  <si>
    <t>wtorek</t>
  </si>
  <si>
    <t>środa</t>
  </si>
  <si>
    <t>czwartek</t>
  </si>
  <si>
    <t>piątek</t>
  </si>
  <si>
    <t>Kalendarz na rok szkolny od 2017</t>
  </si>
  <si>
    <t>1 maja</t>
  </si>
  <si>
    <t>3 maja</t>
  </si>
  <si>
    <t>Przydziały nauczycieli</t>
  </si>
  <si>
    <t>Zespół Szkół Centrum Kształcenia Rolniczego w Siennicy Różanej</t>
  </si>
  <si>
    <t>Arkusz: "Siennica Różana 19-20_02-09" na rok szkolny 2019/20 obowiązujący od 01.09.2019</t>
  </si>
  <si>
    <t xml:space="preserve">Status: W trakcie opracowywania </t>
  </si>
  <si>
    <t>Stanisław Buk (BS)</t>
  </si>
  <si>
    <t>Tytuł płatności</t>
  </si>
  <si>
    <t>Grupa</t>
  </si>
  <si>
    <t>GU</t>
  </si>
  <si>
    <t>Etat</t>
  </si>
  <si>
    <t>Zniżka - dyrektor</t>
  </si>
  <si>
    <t>Tygodniowo</t>
  </si>
  <si>
    <t>Rocznie</t>
  </si>
  <si>
    <t>Ewa Dobrzańska-Mochniej (ED)</t>
  </si>
  <si>
    <t>Zajęcia pozalekcyjne z języka polskiego</t>
  </si>
  <si>
    <t>Jpol</t>
  </si>
  <si>
    <t>Język polski</t>
  </si>
  <si>
    <t>3P4</t>
  </si>
  <si>
    <t>3B4</t>
  </si>
  <si>
    <t>2B4</t>
  </si>
  <si>
    <t>4B4P</t>
  </si>
  <si>
    <t>1P4</t>
  </si>
  <si>
    <t>Wiedza o kulturze</t>
  </si>
  <si>
    <t>1B4</t>
  </si>
  <si>
    <t>Elżbieta Krochmalska (EK)</t>
  </si>
  <si>
    <t>Obowiązki wychowawcy w internacie/bursie</t>
  </si>
  <si>
    <t>INT1</t>
  </si>
  <si>
    <t>INT2</t>
  </si>
  <si>
    <t>Zniżka - kierownik internatu</t>
  </si>
  <si>
    <t>Janusz Łaniewski (JŁ)</t>
  </si>
  <si>
    <t>kier prakt nauki zaw.</t>
  </si>
  <si>
    <t>Maszyny rolnicze</t>
  </si>
  <si>
    <t>1BT</t>
  </si>
  <si>
    <t>2B4P|311515</t>
  </si>
  <si>
    <t>Pojazdy rolnicze</t>
  </si>
  <si>
    <t>Ewa Antoniak (EA)</t>
  </si>
  <si>
    <t>Podstawy rolnictwa</t>
  </si>
  <si>
    <t>Produkcja roslinna R3</t>
  </si>
  <si>
    <t>2KKZ</t>
  </si>
  <si>
    <t>1KKZ</t>
  </si>
  <si>
    <t>Zajęcia praktyczne z produkcji roślinnej R3</t>
  </si>
  <si>
    <t>Chemia</t>
  </si>
  <si>
    <t>1PT</t>
  </si>
  <si>
    <t>Biologia</t>
  </si>
  <si>
    <t>Biologia rozszerzona</t>
  </si>
  <si>
    <t>2B4P</t>
  </si>
  <si>
    <t>4B4P|343404</t>
  </si>
  <si>
    <t>Zajęcia z wychowawcą</t>
  </si>
  <si>
    <t>Karina Bochyńska-Czerpak (CK)</t>
  </si>
  <si>
    <t>Urlop macierzyński</t>
  </si>
  <si>
    <t>Robert  Bobryk (RB)</t>
  </si>
  <si>
    <t>Język angielski</t>
  </si>
  <si>
    <t>Język angielski rozszerzony</t>
  </si>
  <si>
    <t>Język obcy zawodowy TŻ</t>
  </si>
  <si>
    <t>Język obcy zawodowy</t>
  </si>
  <si>
    <t>4B4P|311515</t>
  </si>
  <si>
    <t>Danuta Dudzic (DD)</t>
  </si>
  <si>
    <t>Zajęcia praktyczne - procesy technologiczne w gastronmiii</t>
  </si>
  <si>
    <t>1PT|gr2</t>
  </si>
  <si>
    <t>Zajęcia praktyczne z organizacji produkcji gastronomicznej</t>
  </si>
  <si>
    <t>3P4|gr1</t>
  </si>
  <si>
    <t>Zajęcia praktyczne z technologii gastronomicznej</t>
  </si>
  <si>
    <t>2B4P|343404</t>
  </si>
  <si>
    <t>Zajęcia praktyczne z obsługi konsumenta</t>
  </si>
  <si>
    <t>3P4|gr2</t>
  </si>
  <si>
    <t>Technologia gastronomiczna z towaroznawstwemK</t>
  </si>
  <si>
    <t>Zasady żywienia</t>
  </si>
  <si>
    <t>Obsługa konsumenta</t>
  </si>
  <si>
    <t>Bezpieczeństow i higiena pracy w gastronomii</t>
  </si>
  <si>
    <t>Roman Zbigniew Dyjach (RD)</t>
  </si>
  <si>
    <t>Eksploatacja maszyn rolniczych</t>
  </si>
  <si>
    <t>3B4|gr1</t>
  </si>
  <si>
    <t>2B4|gr2</t>
  </si>
  <si>
    <t>Eksploatacja pojazdów rolniczych</t>
  </si>
  <si>
    <t>3B4|gr2</t>
  </si>
  <si>
    <t>Renata Dyk (DR)</t>
  </si>
  <si>
    <t>Matematyka rozszerzona</t>
  </si>
  <si>
    <t>Zajęcia pozalekcyjne z matematyki</t>
  </si>
  <si>
    <t>Matp</t>
  </si>
  <si>
    <t>Matematyka</t>
  </si>
  <si>
    <t>Jacek Jagiełło (JJ)</t>
  </si>
  <si>
    <t>1P4|gr1</t>
  </si>
  <si>
    <t>1PT|gr1</t>
  </si>
  <si>
    <t>Dawid Jaruga (DJ)</t>
  </si>
  <si>
    <t>Obowiązki wychowawcy opieka nocna</t>
  </si>
  <si>
    <t>Ion</t>
  </si>
  <si>
    <t>Wychowanie fizyczne</t>
  </si>
  <si>
    <t>1PT|ch+1P4|ch</t>
  </si>
  <si>
    <t>Edukacja dla bezpieczeństwa</t>
  </si>
  <si>
    <t>Użytkowanie i obsługa systemów mechatronicznych w rolnictwie</t>
  </si>
  <si>
    <t>Waldemar Jurkiewicz (WJ)</t>
  </si>
  <si>
    <t>Obróbka materiałów</t>
  </si>
  <si>
    <t>1BT|gr1</t>
  </si>
  <si>
    <t>1B4|gr2</t>
  </si>
  <si>
    <t>1B4|gr1</t>
  </si>
  <si>
    <t>nauka pracy maszynami</t>
  </si>
  <si>
    <t>pm2T</t>
  </si>
  <si>
    <t>Anna Beata Karwat (AK)</t>
  </si>
  <si>
    <t>Język angielski w rolnictwie</t>
  </si>
  <si>
    <t>Język obcy zawodowy R3</t>
  </si>
  <si>
    <t>Justyna Klejna (JK)</t>
  </si>
  <si>
    <t>1P4|gr2</t>
  </si>
  <si>
    <t>Anna Małgorzata Kowalik (Ko)</t>
  </si>
  <si>
    <t>Planowanie i rachunkowość w gastronomii</t>
  </si>
  <si>
    <t>Zbyt produktów rolnych</t>
  </si>
  <si>
    <t>Działalność gospodarcza w rolnictwie</t>
  </si>
  <si>
    <t>Podejmowanie i prowadzenie działalności gospodarczej</t>
  </si>
  <si>
    <t>Działalność gospodarcza</t>
  </si>
  <si>
    <t>Podstawy przedsiębiorczości</t>
  </si>
  <si>
    <t>Mariusz Kubina  (MK)</t>
  </si>
  <si>
    <t>Zajęcia praktyczne M.46</t>
  </si>
  <si>
    <t>4B4P|311515|gr1</t>
  </si>
  <si>
    <t>Eksploatacja systemów agrotronicznych</t>
  </si>
  <si>
    <t>2B4|gr1</t>
  </si>
  <si>
    <t>nauka pracy kombajnem zbożowym</t>
  </si>
  <si>
    <t>ko3T</t>
  </si>
  <si>
    <t>Beata Maria Maluga (BM)</t>
  </si>
  <si>
    <t>INT3</t>
  </si>
  <si>
    <t>1P4|dz+1PT|dz</t>
  </si>
  <si>
    <t>2B4P|dz+3P4|dz</t>
  </si>
  <si>
    <t>4B4P|dz</t>
  </si>
  <si>
    <t>Monika Nagowska (MN)</t>
  </si>
  <si>
    <t>Obowiązki bibliotekarza</t>
  </si>
  <si>
    <t>Renata Olida (RO)</t>
  </si>
  <si>
    <t>Język niemiecki</t>
  </si>
  <si>
    <t>Zbigniew Rasiński (RŃ)</t>
  </si>
  <si>
    <t>Technika w rolnictwie</t>
  </si>
  <si>
    <t>Zajęcia praktyczne z mechanizacji rolnictwa R3</t>
  </si>
  <si>
    <t>1KKZ|gr1</t>
  </si>
  <si>
    <t>1KKZ|gr2</t>
  </si>
  <si>
    <t>Mech. rol</t>
  </si>
  <si>
    <t>Krzysztof Rękas (RK)</t>
  </si>
  <si>
    <t>nauka jazdy samochodem</t>
  </si>
  <si>
    <t>s3TM</t>
  </si>
  <si>
    <t>Piłka nożna</t>
  </si>
  <si>
    <t>pk</t>
  </si>
  <si>
    <t>Przepisy ruchu drogowego B</t>
  </si>
  <si>
    <t>Przepisy ruchu drogowego T</t>
  </si>
  <si>
    <t>Przepisy ruchu drogowego T R3</t>
  </si>
  <si>
    <t>Bezpieczeństwo i higiena pracy</t>
  </si>
  <si>
    <t>BHP w rolnictwie R3</t>
  </si>
  <si>
    <t>Agnieszka Małgorzata Rosochacka (RC)</t>
  </si>
  <si>
    <t>Plastyka</t>
  </si>
  <si>
    <t>Historia</t>
  </si>
  <si>
    <t>Wiedza o społeczeństwie</t>
  </si>
  <si>
    <t>Historia i społeczeństwo - p.uzupełniający</t>
  </si>
  <si>
    <t>Anna Rybak (RA)</t>
  </si>
  <si>
    <t>Urlop wypoczynkowy</t>
  </si>
  <si>
    <t>Wyposażenie techniczne zakładów gastronomicznych</t>
  </si>
  <si>
    <t>Wyposazenie techniczne i bhp</t>
  </si>
  <si>
    <t>Technologia gastronomiczna z towaroznawstwem</t>
  </si>
  <si>
    <t>Katarzyna Rysak (KR)</t>
  </si>
  <si>
    <t>Obowiązki pedagoga</t>
  </si>
  <si>
    <t>Robert Sołowiej (SO)</t>
  </si>
  <si>
    <t>Informatyka rozszerzona</t>
  </si>
  <si>
    <t>Informatyka</t>
  </si>
  <si>
    <t>Marian Sawicki (MS)</t>
  </si>
  <si>
    <t>zespół  muzyczny</t>
  </si>
  <si>
    <t>Zm</t>
  </si>
  <si>
    <t>Józef Serej (SE)</t>
  </si>
  <si>
    <t>Religia</t>
  </si>
  <si>
    <t>Ryszard Siedlecki (RS)</t>
  </si>
  <si>
    <t>Jan Smerdel (JS)</t>
  </si>
  <si>
    <t>nauka jazdy ciągnikiem</t>
  </si>
  <si>
    <t>c2T</t>
  </si>
  <si>
    <t>Anna Skubisz (SA)</t>
  </si>
  <si>
    <t>Podstawy konstrukcji maszyn ee</t>
  </si>
  <si>
    <t>Podstawy techniki rolniczej</t>
  </si>
  <si>
    <t>Andrzej  Stępniak (AS)</t>
  </si>
  <si>
    <t>Edukacja wojskowa</t>
  </si>
  <si>
    <t>3B4+2B4+2B4P</t>
  </si>
  <si>
    <t>1P4+1B4</t>
  </si>
  <si>
    <t>1BT+1PT</t>
  </si>
  <si>
    <t>Małgorzata Świech (MŚ)</t>
  </si>
  <si>
    <t>Fizyka rozszerzona</t>
  </si>
  <si>
    <t>Fizyka</t>
  </si>
  <si>
    <t>Anna Watras-Lekan (AW)</t>
  </si>
  <si>
    <t>Geografia</t>
  </si>
  <si>
    <t>Produkcja zwierzęca R3</t>
  </si>
  <si>
    <t>Zajęcia praktyczne z produkcji zwierzęcej R3</t>
  </si>
  <si>
    <t>Dariusz Wróbel (WR)</t>
  </si>
  <si>
    <t>1BT|gr2</t>
  </si>
  <si>
    <t>1BT|gr3</t>
  </si>
  <si>
    <t>Podstawy elektrotechniki i elektroniki</t>
  </si>
  <si>
    <t>4B4P|311515|gr2</t>
  </si>
  <si>
    <t>j.polski Vacat (JV)</t>
  </si>
  <si>
    <t>Vacat opieka nocna (Vq)</t>
  </si>
  <si>
    <t>Vacat nauka jazdy ciagnikiem ROL.03 Vacat (88)</t>
  </si>
  <si>
    <t>R3T2</t>
  </si>
  <si>
    <t>Vacat wych.rodz (S1)</t>
  </si>
  <si>
    <t>Wychowanie do życia w rodzinie</t>
  </si>
  <si>
    <t>1/1</t>
  </si>
  <si>
    <t>3P4|gr1 Zajęcia praktyczne z organizacji produkcji gastronomicznej Danuta Dudzic (DD)</t>
  </si>
  <si>
    <t>3P4|gr1 Zajęcia praktyczne z technologii gastronomicznej Danuta Dudzic (DD)</t>
  </si>
  <si>
    <t>3P4|gr2 Zajęcia praktyczne z obsługi konsumenta Danuta Dudzic (DD)</t>
  </si>
  <si>
    <t>3P4|gr2 Zajęcia praktyczne z technologii gastronomicznej Justyna Klejna (JK)</t>
  </si>
  <si>
    <t>3P4|gr2 Zajęcia praktyczne z organizacji produkcji gastronomicznej Justyna Klejna (JK)</t>
  </si>
  <si>
    <t>3P4|gr1 Zajęcia praktyczne z obsługi konsumenta Justyna Klejna (JK)</t>
  </si>
  <si>
    <t>3B4+2B4+2B4P Edukacja wojskowa Andrzej  Stępniak (AS)</t>
  </si>
  <si>
    <t>1P4+1B4 Edukacja wojskowa Andrzej  Stępniak (AS)</t>
  </si>
  <si>
    <t>1BT+1PT Edukacja wojskowa Andrzej  Stępniak (AS)</t>
  </si>
  <si>
    <t>Bezpieczeństwo i higiena pracy Krzysztof Rękas (RK)</t>
  </si>
  <si>
    <t>Biologia Ewa Antoniak (EA)</t>
  </si>
  <si>
    <t>Chemia Ewa Antoniak (EA)</t>
  </si>
  <si>
    <t>Edukacja dla bezpieczeństwa Dawid Jaruga (DJ)</t>
  </si>
  <si>
    <t>Fizyka Małgorzata Świech (MŚ)</t>
  </si>
  <si>
    <t>Geografia Anna Watras-Lekan (AW)</t>
  </si>
  <si>
    <t>Historia Agnieszka Małgorzata Rosochacka (RC)</t>
  </si>
  <si>
    <t>Informatyka Robert Sołowiej (SO)</t>
  </si>
  <si>
    <t>Język angielski Anna Beata Karwat (AK)</t>
  </si>
  <si>
    <t>Język niemiecki Renata Olida (RO)</t>
  </si>
  <si>
    <t>Język polski j.polski Vacat (JV)</t>
  </si>
  <si>
    <t>Język polski Karina Bochyńska-Czerpak (CK)</t>
  </si>
  <si>
    <t>Maszyny rolnicze Janusz Łaniewski (JŁ)</t>
  </si>
  <si>
    <t>Matematyka Renata Dyk (DR)</t>
  </si>
  <si>
    <t>Matematyka rozszerzona Renata Dyk (DR)</t>
  </si>
  <si>
    <t>Podstawy przedsiębiorczości Anna Małgorzata Kowalik (Ko)</t>
  </si>
  <si>
    <t>Podstawy rolnictwa Ewa Antoniak (EA)</t>
  </si>
  <si>
    <t>Przepisy ruchu drogowego T Krzysztof Rękas (RK)</t>
  </si>
  <si>
    <t>Religia Ryszard Siedlecki (RS)</t>
  </si>
  <si>
    <t>Wiedza o kulturze Ewa Dobrzańska-Mochniej (ED)</t>
  </si>
  <si>
    <t>Wiedza o społeczeństwie Agnieszka Małgorzata Rosochacka (RC)</t>
  </si>
  <si>
    <t>Zajęcia z wychowawcą Dawid Jaruga (DJ)</t>
  </si>
  <si>
    <t>|gr1 Obróbka materiałów Waldemar Jurkiewicz (WJ)</t>
  </si>
  <si>
    <t>|gr2 Obróbka materiałów Waldemar Jurkiewicz (WJ)</t>
  </si>
  <si>
    <t>Język angielski Robert  Bobryk (RB)</t>
  </si>
  <si>
    <t>Matematyka Anna Skubisz (SA)</t>
  </si>
  <si>
    <t>Matematyka rozszerzona Anna Skubisz (SA)</t>
  </si>
  <si>
    <t>Plastyka Agnieszka Małgorzata Rosochacka (RC)</t>
  </si>
  <si>
    <t>Podstawy techniki rolniczej Anna Skubisz (SA)</t>
  </si>
  <si>
    <t>Pojazdy rolnicze Janusz Łaniewski (JŁ)</t>
  </si>
  <si>
    <t>Wychowanie fizyczne Dawid Jaruga (DJ)</t>
  </si>
  <si>
    <t>Zajęcia z wychowawcą Renata Dyk (DR)</t>
  </si>
  <si>
    <t>gr1 Obróbka materiałów Waldemar Jurkiewicz (WJ)</t>
  </si>
  <si>
    <t>gr2 Obróbka materiałów Dariusz Wróbel (WR)</t>
  </si>
  <si>
    <t>gr3 Obróbka materiałów Dariusz Wróbel (WR)</t>
  </si>
  <si>
    <t>Bezpieczeństow i higiena pracy w gastronomii Anna Rybak (RA)</t>
  </si>
  <si>
    <t>Bezpieczeństow i higiena pracy w gastronomii Justyna Klejna (JK)</t>
  </si>
  <si>
    <t>Język angielski rozszerzony Robert  Bobryk (RB)</t>
  </si>
  <si>
    <t>Język polski Ewa Dobrzańska-Mochniej (ED)</t>
  </si>
  <si>
    <t>Religia Józef Serej (SE)</t>
  </si>
  <si>
    <t>Technologia gastronomiczna z towaroznawstwem Anna Rybak (RA)</t>
  </si>
  <si>
    <t>Technologia gastronomiczna z towaroznawstwem Anna Watras-Lekan (AW)</t>
  </si>
  <si>
    <t>Wyposażenie techniczne zakładów gastronomicznych Anna Rybak (RA)</t>
  </si>
  <si>
    <t>Wyposażenie techniczne zakładów gastronomicznych Anna Watras-Lekan (AW)</t>
  </si>
  <si>
    <t>Zajęcia z wychowawcą Anna Małgorzata Kowalik (Ko)</t>
  </si>
  <si>
    <t>dz+1PT|dz Wychowanie fizyczne Beata Maria Maluga (BM)</t>
  </si>
  <si>
    <t>gr1 Zajęcia praktyczne - procesy technologiczne w gastronmiii Jacek Jagiełło (JJ)</t>
  </si>
  <si>
    <t>gr2 Zajęcia praktyczne - procesy technologiczne w gastronmiii Anna Rybak (RA)</t>
  </si>
  <si>
    <t>gr2 Zajęcia praktyczne - procesy technologiczne w gastronmiii Justyna Klejna (JK)</t>
  </si>
  <si>
    <t>ch+1P4|ch Wychowanie fizyczne Dawid Jaruga (DJ)</t>
  </si>
  <si>
    <t>gr2 Zajęcia praktyczne - procesy technologiczne w gastronmiii Danuta Dudzic (DD)</t>
  </si>
  <si>
    <t>Bezpieczeństow i higiena pracy w gastronomii Danuta Dudzic (DD)</t>
  </si>
  <si>
    <t>Biologia rozszerzona Ewa Antoniak (EA)</t>
  </si>
  <si>
    <t>Technologia gastronomiczna z towaroznawstwemK Danuta Dudzic (DD)</t>
  </si>
  <si>
    <t>Zajęcia z wychowawcą Agnieszka Małgorzata Rosochacka (RC)</t>
  </si>
  <si>
    <t>Działalność gospodarcza Anna Małgorzata Kowalik (Ko)</t>
  </si>
  <si>
    <t>Fizyka rozszerzona Małgorzata Świech (MŚ)</t>
  </si>
  <si>
    <t>Maszyny rolnicze Dariusz Wróbel (WR)</t>
  </si>
  <si>
    <t>Podstawy konstrukcji maszyn ee Anna Skubisz (SA)</t>
  </si>
  <si>
    <t>Przepisy ruchu drogowego B Krzysztof Rękas (RK)</t>
  </si>
  <si>
    <t>Wychowanie fizyczne Waldemar Jurkiewicz (WJ)</t>
  </si>
  <si>
    <t>Zajęcia z wychowawcą Waldemar Jurkiewicz (WJ)</t>
  </si>
  <si>
    <t>gr1 Eksploatacja maszyn rolniczych Mariusz Kubina  (MK)</t>
  </si>
  <si>
    <t>gr2 Eksploatacja maszyn rolniczych Roman Zbigniew Dyjach (RD)</t>
  </si>
  <si>
    <t>gr2 Eksploatacja pojazdów rolniczych Roman Zbigniew Dyjach (RD)</t>
  </si>
  <si>
    <t>dz+3P4|dz Wychowanie fizyczne Beata Maria Maluga (BM)</t>
  </si>
  <si>
    <t>Zajęcia z wychowawcą Anna Skubisz (SA)</t>
  </si>
  <si>
    <t>gr2 Eksploatacja maszyn rolniczych Dariusz Wróbel (WR)</t>
  </si>
  <si>
    <t>Historia i społeczeństwo - p.uzupełniający Agnieszka Małgorzata Rosochacka (RC)</t>
  </si>
  <si>
    <t>Informatyka rozszerzona Robert Sołowiej (SO)</t>
  </si>
  <si>
    <t>Podstawy elektrotechniki i elektroniki Dariusz Wróbel (WR)</t>
  </si>
  <si>
    <t>Użytkowanie i obsługa systemów mechatronicznych w rolnictwie Dawid Jaruga (DJ)</t>
  </si>
  <si>
    <t>Zajęcia z wychowawcą Anna Beata Karwat (AK)</t>
  </si>
  <si>
    <t>Język angielski rozszerzony Anna Beata Karwat (AK)</t>
  </si>
  <si>
    <t>Obsługa konsumenta Justyna Klejna (JK)</t>
  </si>
  <si>
    <t>Podejmowanie i prowadzenie działalności gospodarczej Anna Małgorzata Kowalik (Ko)</t>
  </si>
  <si>
    <t>Zajęcia z wychowawcą Justyna Klejna (JK)</t>
  </si>
  <si>
    <t>dz Wychowanie fizyczne Beata Maria Maluga (BM)</t>
  </si>
  <si>
    <t>Zajęcia z wychowawcą Ewa Antoniak (EA)</t>
  </si>
  <si>
    <t>ferie</t>
  </si>
  <si>
    <t>zimowe</t>
  </si>
  <si>
    <t>wiosenne</t>
  </si>
  <si>
    <t>Bożer Ciało</t>
  </si>
  <si>
    <t>Przerwa</t>
  </si>
  <si>
    <t>świąteczna</t>
  </si>
  <si>
    <t>wakacje</t>
  </si>
  <si>
    <t>Dzi</t>
  </si>
  <si>
    <t>Chł</t>
  </si>
  <si>
    <t>Razem:</t>
  </si>
  <si>
    <t>godz bez przeliczania</t>
  </si>
  <si>
    <t>Godz</t>
  </si>
  <si>
    <t>etat</t>
  </si>
  <si>
    <t>WJ</t>
  </si>
  <si>
    <t>BM</t>
  </si>
  <si>
    <t>KR</t>
  </si>
  <si>
    <t>godz po przeliczeniu</t>
  </si>
  <si>
    <t>DDj</t>
  </si>
  <si>
    <t>etat wf</t>
  </si>
  <si>
    <t>Me Eksploatacja systemów agrotronicznych Mariusz Kubina  (MK)</t>
  </si>
  <si>
    <t>Me Fizyka rozszerzona Małgorzata Świech (MŚ)</t>
  </si>
  <si>
    <t>Me Informatyka rozszerzona Robert Sołowiej (SO)</t>
  </si>
  <si>
    <t>Me Działalność gospodarcza w rolnictwie Anna Małgorzata Kowalik (Ko)</t>
  </si>
  <si>
    <t>Me Język obcy zawodowy Robert  Bobryk (RB)</t>
  </si>
  <si>
    <t>Me Eksploatacja maszyn rolniczych Mariusz Kubina  (MK)</t>
  </si>
  <si>
    <t>Me|gr1 Zajęcia praktyczne M.46 Mariusz Kubina  (MK)</t>
  </si>
  <si>
    <t>Me Eksploatacja pojazdów rolniczych Roman Zbigniew Dyjach (RD)</t>
  </si>
  <si>
    <t>Me|gr2 Zajęcia praktyczne M.46 Dariusz Wróbel (WR)</t>
  </si>
  <si>
    <t>Me Maszyny rolnicze Janusz Łaniewski (JŁ)</t>
  </si>
  <si>
    <t>Me Podstawy konstrukcji maszyn ee Anna Skubisz (SA)</t>
  </si>
  <si>
    <t>Me Pojazdy rolnicze Janusz Łaniewski (JŁ)</t>
  </si>
  <si>
    <t>Me Przepisy ruchu drogowego B Krzysztof Rękas (RK)</t>
  </si>
  <si>
    <t>Ży Biologia rozszerzona Ewa Antoniak (EA)</t>
  </si>
  <si>
    <t>Ży Język angielski rozszerzony Anna Beata Karwat (AK)</t>
  </si>
  <si>
    <t>Ży Język obcy zawodowy TŻ Robert  Bobryk (RB)</t>
  </si>
  <si>
    <t>Ży Obsługa konsumenta Danuta Dudzic (DD)</t>
  </si>
  <si>
    <t>Ży Obsługa konsumenta Justyna Klejna (JK)</t>
  </si>
  <si>
    <t>Ży Zajęcia praktyczne z obsługi konsumenta Justyna Klejna (JK)</t>
  </si>
  <si>
    <t>Ży Planowanie i rachunkowość w gastronomii Anna Małgorzata Kowalik (Ko)</t>
  </si>
  <si>
    <t>Ży Podejmowanie i prowadzenie działalności gospodarczej Anna Małgorzata Kowalik (Ko)</t>
  </si>
  <si>
    <t>Ży Zajęcia praktyczne z organizacji produkcji gastronomicznej Danuta Dudzic (DD)</t>
  </si>
  <si>
    <t>Ży Technologia gastronomiczna z towaroznawstwem Anna Watras-Lekan (AW)</t>
  </si>
  <si>
    <t>Ży Wyposazenie techniczne i bhp Anna Rybak (RA)</t>
  </si>
  <si>
    <t>Ży Wyposazenie techniczne i bhp Anna Watras-Lekan (AW)</t>
  </si>
  <si>
    <t>Ży Zajęcia praktyczne z organizacji produkcji gastronomicznej Justyna Klejna (JK)</t>
  </si>
  <si>
    <t>Ży Zajęcia praktyczne z technologii gastronomicznej Danuta Dudzic (DD)</t>
  </si>
  <si>
    <t>Ży Zasady żywienia Danuta Dudzic (DD)</t>
  </si>
  <si>
    <t>Sala</t>
  </si>
  <si>
    <t>Poniedziałek</t>
  </si>
  <si>
    <t>Wtorek</t>
  </si>
  <si>
    <t>Środa</t>
  </si>
  <si>
    <t>Czwartek</t>
  </si>
  <si>
    <t>Piątek</t>
  </si>
  <si>
    <t>Mechanizacja</t>
  </si>
  <si>
    <t>Żywienie</t>
  </si>
  <si>
    <t>Mechanizacja/</t>
  </si>
  <si>
    <t>/Żywienie</t>
  </si>
  <si>
    <t>Koniec zajęć</t>
  </si>
  <si>
    <t>kl 1</t>
  </si>
  <si>
    <t>kl 2</t>
  </si>
  <si>
    <t>kl 3</t>
  </si>
  <si>
    <t>kl 4</t>
  </si>
  <si>
    <t>PONIEDZIAŁEK</t>
  </si>
  <si>
    <t>WTOREK</t>
  </si>
  <si>
    <t>ŚRODA</t>
  </si>
  <si>
    <t>CZWARTEK</t>
  </si>
  <si>
    <t>PIĄTEK</t>
  </si>
  <si>
    <t>Szkoła</t>
  </si>
  <si>
    <t>Warsztat</t>
  </si>
  <si>
    <t>Godzina</t>
  </si>
  <si>
    <t>GR1</t>
  </si>
  <si>
    <t>GR2</t>
  </si>
  <si>
    <t>GR3</t>
  </si>
  <si>
    <t>RD</t>
  </si>
  <si>
    <t>MK</t>
  </si>
  <si>
    <t>MS</t>
  </si>
  <si>
    <t>JT</t>
  </si>
  <si>
    <t>DW</t>
  </si>
  <si>
    <t>AN</t>
  </si>
  <si>
    <t>PKZ</t>
  </si>
  <si>
    <t>M1</t>
  </si>
  <si>
    <t>M2</t>
  </si>
  <si>
    <t>MG3</t>
  </si>
  <si>
    <t>M43</t>
  </si>
  <si>
    <t>VW</t>
  </si>
  <si>
    <t>Roman</t>
  </si>
  <si>
    <t>PKZ 1 BTa GR1 pół roku i GR2 drugie pół roku</t>
  </si>
  <si>
    <t>M1 i M43 2 ZSZ GR1 pół roku i GR2 drugie pół roku</t>
  </si>
  <si>
    <t>M1 i M43 3 BTa GR1 pół roku i GR2 drugie pół roku</t>
  </si>
  <si>
    <t>PKZ 2 ZSZ GR1 pół roku i GR2 drugie pół roku</t>
  </si>
  <si>
    <t>Mariusz</t>
  </si>
  <si>
    <t>PKZ 1 BTa GR1 pierwsze pół roku i GR3</t>
  </si>
  <si>
    <t xml:space="preserve">M43 4 BTa pół roku 10 godzin </t>
  </si>
  <si>
    <t>M1 i M43 2 ZSZ GR2 pół roku i GR1 drugie pół roku</t>
  </si>
  <si>
    <t>M1 i M43 3 BTa GR2 pół roku i GR1 drugie pół roku</t>
  </si>
  <si>
    <t>M2 3 ZSZ GR1 pół roku i GR2 drugie pół roku</t>
  </si>
  <si>
    <t>Marcin</t>
  </si>
  <si>
    <t xml:space="preserve">M43 4 BTb pół roku 10 godzin </t>
  </si>
  <si>
    <t>PKZ i M1 2BTa GR1 pół roku i GR2 drugie pół roku</t>
  </si>
  <si>
    <t>M2 3 ZSZ GR2 pół roku i GR1 drugie pół roku</t>
  </si>
  <si>
    <t>M2 2BTa GR1 pół roku i GR2 drugie pół roku</t>
  </si>
  <si>
    <t>Jan</t>
  </si>
  <si>
    <t>PKZ 1 BTa GR1 drugie pół roku i GR3</t>
  </si>
  <si>
    <t>PKZ i M1 2BTa GR2 pół roku i GR1 drugie pół roku</t>
  </si>
  <si>
    <t>Andrzej</t>
  </si>
  <si>
    <t>PKZ 2 ZSZ GR2 pół roku i GR1 drugie pół roku</t>
  </si>
  <si>
    <t>Waldemar</t>
  </si>
  <si>
    <t>PKZ 1 BTa GR2 pół roku i GR1 drugie pół roku</t>
  </si>
  <si>
    <t>obr</t>
  </si>
  <si>
    <t>e m</t>
  </si>
  <si>
    <t>e p</t>
  </si>
  <si>
    <t>M46</t>
  </si>
  <si>
    <t>1 BTa</t>
  </si>
  <si>
    <t>2 BTa</t>
  </si>
  <si>
    <t>3 BTa</t>
  </si>
  <si>
    <t>4 BTa</t>
  </si>
  <si>
    <t>4 BTb</t>
  </si>
  <si>
    <t>2 ZSZ</t>
  </si>
  <si>
    <t>3 ZSZ</t>
  </si>
  <si>
    <t>3P4 Język polski Ewa Dobrzańska-Mochniej (ED)</t>
  </si>
  <si>
    <t>3B4 Język polski Ewa Dobrzańska-Mochniej (ED)</t>
  </si>
  <si>
    <t>2B4 Język polski Ewa Dobrzańska-Mochniej (ED)</t>
  </si>
  <si>
    <t>4B4P Język polski Ewa Dobrzańska-Mochniej (ED)</t>
  </si>
  <si>
    <t>1P4 Język polski Ewa Dobrzańska-Mochniej (ED)</t>
  </si>
  <si>
    <t>1P4 Wiedza o kulturze Ewa Dobrzańska-Mochniej (ED)</t>
  </si>
  <si>
    <t>1B4 Wiedza o kulturze Ewa Dobrzańska-Mochniej (ED)</t>
  </si>
  <si>
    <t>3B4 Maszyny rolnicze Janusz Łaniewski (JŁ)</t>
  </si>
  <si>
    <t>1BT Maszyny rolnicze Janusz Łaniewski (JŁ)</t>
  </si>
  <si>
    <t>1B4 Maszyny rolnicze Janusz Łaniewski (JŁ)</t>
  </si>
  <si>
    <t>2B4P|311515 Maszyny rolnicze Janusz Łaniewski (JŁ)</t>
  </si>
  <si>
    <t>2B4 Pojazdy rolnicze Janusz Łaniewski (JŁ)</t>
  </si>
  <si>
    <t>1BT Pojazdy rolnicze Janusz Łaniewski (JŁ)</t>
  </si>
  <si>
    <t>3B4 Pojazdy rolnicze Janusz Łaniewski (JŁ)</t>
  </si>
  <si>
    <t>2B4P|311515 Pojazdy rolnicze Janusz Łaniewski (JŁ)</t>
  </si>
  <si>
    <t>1BT Podstawy rolnictwa Ewa Antoniak (EA)</t>
  </si>
  <si>
    <t>1B4 Podstawy rolnictwa Ewa Antoniak (EA)</t>
  </si>
  <si>
    <t>2KKZ Produkcja roslinna R3 Ewa Antoniak (EA)</t>
  </si>
  <si>
    <t>1KKZ Produkcja roslinna R3 Ewa Antoniak (EA)</t>
  </si>
  <si>
    <t>2KKZ Zajęcia praktyczne z produkcji roślinnej R3 Ewa Antoniak (EA)</t>
  </si>
  <si>
    <t>1BT Chemia Ewa Antoniak (EA)</t>
  </si>
  <si>
    <t>1PT Chemia Ewa Antoniak (EA)</t>
  </si>
  <si>
    <t>1P4 Chemia Ewa Antoniak (EA)</t>
  </si>
  <si>
    <t>1B4 Chemia Ewa Antoniak (EA)</t>
  </si>
  <si>
    <t>1P4 Biologia Ewa Antoniak (EA)</t>
  </si>
  <si>
    <t>1PT Biologia Ewa Antoniak (EA)</t>
  </si>
  <si>
    <t>1BT Biologia Ewa Antoniak (EA)</t>
  </si>
  <si>
    <t>1B4 Biologia Ewa Antoniak (EA)</t>
  </si>
  <si>
    <t>2B4P Biologia rozszerzona Ewa Antoniak (EA)</t>
  </si>
  <si>
    <t>4B4P|343404 Biologia rozszerzona Ewa Antoniak (EA)</t>
  </si>
  <si>
    <t>3P4 Biologia rozszerzona Ewa Antoniak (EA)</t>
  </si>
  <si>
    <t>1PT Biologia rozszerzona Ewa Antoniak (EA)</t>
  </si>
  <si>
    <t>4B4P Zajęcia z wychowawcą Ewa Antoniak (EA)</t>
  </si>
  <si>
    <t>2B4P Język polski Karina Bochyńska-Czerpak (CK)</t>
  </si>
  <si>
    <t>1B4 Język polski Karina Bochyńska-Czerpak (CK)</t>
  </si>
  <si>
    <t>1BT Język polski Karina Bochyńska-Czerpak (CK)</t>
  </si>
  <si>
    <t>1PT Język polski Karina Bochyńska-Czerpak (CK)</t>
  </si>
  <si>
    <t>1PT Język angielski Robert  Bobryk (RB)</t>
  </si>
  <si>
    <t>1P4 Język angielski Robert  Bobryk (RB)</t>
  </si>
  <si>
    <t>1BT Język angielski Robert  Bobryk (RB)</t>
  </si>
  <si>
    <t>1P4 Język angielski rozszerzony Robert  Bobryk (RB)</t>
  </si>
  <si>
    <t>4B4P|343404 Język obcy zawodowy TŻ Robert  Bobryk (RB)</t>
  </si>
  <si>
    <t>4B4P|311515 Język obcy zawodowy Robert  Bobryk (RB)</t>
  </si>
  <si>
    <t>1PT|gr2 Zajęcia praktyczne - procesy technologiczne w gastronmiii Danuta Dudzic (DD)</t>
  </si>
  <si>
    <t>4B4P|343404 Zajęcia praktyczne z organizacji produkcji gastronomicznej Danuta Dudzic (DD)</t>
  </si>
  <si>
    <t>2B4P|343404 Zajęcia praktyczne z technologii gastronomicznej Danuta Dudzic (DD)</t>
  </si>
  <si>
    <t>1PT Technologia gastronomiczna z towaroznawstwemK Danuta Dudzic (DD)</t>
  </si>
  <si>
    <t>2B4P|343404 Zasady żywienia Danuta Dudzic (DD)</t>
  </si>
  <si>
    <t>4B4P|343404 Obsługa konsumenta Danuta Dudzic (DD)</t>
  </si>
  <si>
    <t>1PT Bezpieczeństow i higiena pracy w gastronomii Danuta Dudzic (DD)</t>
  </si>
  <si>
    <t>3B4|gr1 Eksploatacja maszyn rolniczych Roman Zbigniew Dyjach (RD)</t>
  </si>
  <si>
    <t>2B4|gr2 Eksploatacja maszyn rolniczych Roman Zbigniew Dyjach (RD)</t>
  </si>
  <si>
    <t>2B4P|311515 Eksploatacja pojazdów rolniczych Roman Zbigniew Dyjach (RD)</t>
  </si>
  <si>
    <t>2B4|gr2 Eksploatacja pojazdów rolniczych Roman Zbigniew Dyjach (RD)</t>
  </si>
  <si>
    <t>3B4|gr2 Eksploatacja pojazdów rolniczych Roman Zbigniew Dyjach (RD)</t>
  </si>
  <si>
    <t>1B4 Matematyka rozszerzona Renata Dyk (DR)</t>
  </si>
  <si>
    <t>2B4 Matematyka rozszerzona Renata Dyk (DR)</t>
  </si>
  <si>
    <t>2B4P Matematyka rozszerzona Renata Dyk (DR)</t>
  </si>
  <si>
    <t>Matp Zajęcia pozalekcyjne z matematyki Renata Dyk (DR)</t>
  </si>
  <si>
    <t>1BT Zajęcia z wychowawcą Renata Dyk (DR)</t>
  </si>
  <si>
    <t>1B4 Matematyka Renata Dyk (DR)</t>
  </si>
  <si>
    <t>3P4 Matematyka Renata Dyk (DR)</t>
  </si>
  <si>
    <t>3B4 Matematyka Renata Dyk (DR)</t>
  </si>
  <si>
    <t>4B4P Matematyka Renata Dyk (DR)</t>
  </si>
  <si>
    <t>2B4 Matematyka Renata Dyk (DR)</t>
  </si>
  <si>
    <t>2B4P Matematyka Renata Dyk (DR)</t>
  </si>
  <si>
    <t>1P4|gr1 Zajęcia praktyczne - procesy technologiczne w gastronmiii Jacek Jagiełło (JJ)</t>
  </si>
  <si>
    <t>1PT|gr1 Zajęcia praktyczne - procesy technologiczne w gastronmiii Jacek Jagiełło (JJ)</t>
  </si>
  <si>
    <t>1B4 Zajęcia z wychowawcą Dawid Jaruga (DJ)</t>
  </si>
  <si>
    <t>1BT Wychowanie fizyczne Dawid Jaruga (DJ)</t>
  </si>
  <si>
    <t>1PT|ch+1P4|ch Wychowanie fizyczne Dawid Jaruga (DJ)</t>
  </si>
  <si>
    <t>1P4 Edukacja dla bezpieczeństwa Dawid Jaruga (DJ)</t>
  </si>
  <si>
    <t>1PT Edukacja dla bezpieczeństwa Dawid Jaruga (DJ)</t>
  </si>
  <si>
    <t>1B4 Edukacja dla bezpieczeństwa Dawid Jaruga (DJ)</t>
  </si>
  <si>
    <t>1BT Edukacja dla bezpieczeństwa Dawid Jaruga (DJ)</t>
  </si>
  <si>
    <t>3B4 Użytkowanie i obsługa systemów mechatronicznych w rolnictwie Dawid Jaruga (DJ)</t>
  </si>
  <si>
    <t>3B4 Wychowanie fizyczne Waldemar Jurkiewicz (WJ)</t>
  </si>
  <si>
    <t>2B4 Wychowanie fizyczne Waldemar Jurkiewicz (WJ)</t>
  </si>
  <si>
    <t>2B4 Zajęcia z wychowawcą Waldemar Jurkiewicz (WJ)</t>
  </si>
  <si>
    <t>1BT|gr1 Obróbka materiałów Waldemar Jurkiewicz (WJ)</t>
  </si>
  <si>
    <t>1B4|gr2 Obróbka materiałów Waldemar Jurkiewicz (WJ)</t>
  </si>
  <si>
    <t>1B4|gr1 Obróbka materiałów Waldemar Jurkiewicz (WJ)</t>
  </si>
  <si>
    <t>pm2T nauka pracy maszynami Waldemar Jurkiewicz (WJ)</t>
  </si>
  <si>
    <t>3B4 Zajęcia z wychowawcą Anna Beata Karwat (AK)</t>
  </si>
  <si>
    <t>1KKZ Język angielski w rolnictwie Anna Beata Karwat (AK)</t>
  </si>
  <si>
    <t>3P4 Język angielski rozszerzony Anna Beata Karwat (AK)</t>
  </si>
  <si>
    <t>4B4P|343404 Język angielski rozszerzony Anna Beata Karwat (AK)</t>
  </si>
  <si>
    <t>2KKZ Język obcy zawodowy R3 Anna Beata Karwat (AK)</t>
  </si>
  <si>
    <t>2B4P Język angielski Anna Beata Karwat (AK)</t>
  </si>
  <si>
    <t>4B4P Język angielski Anna Beata Karwat (AK)</t>
  </si>
  <si>
    <t>2B4 Język angielski Anna Beata Karwat (AK)</t>
  </si>
  <si>
    <t>3B4 Język angielski Anna Beata Karwat (AK)</t>
  </si>
  <si>
    <t>3P4 Język angielski Anna Beata Karwat (AK)</t>
  </si>
  <si>
    <t>1B4 Język angielski Anna Beata Karwat (AK)</t>
  </si>
  <si>
    <t>1P4 Bezpieczeństow i higiena pracy w gastronomii Justyna Klejna (JK)</t>
  </si>
  <si>
    <t>3P4 Obsługa konsumenta Justyna Klejna (JK)</t>
  </si>
  <si>
    <t>2B4P|343404 Obsługa konsumenta Justyna Klejna (JK)</t>
  </si>
  <si>
    <t>3P4 Zajęcia z wychowawcą Justyna Klejna (JK)</t>
  </si>
  <si>
    <t>1P4|gr2 Zajęcia praktyczne - procesy technologiczne w gastronmiii Justyna Klejna (JK)</t>
  </si>
  <si>
    <t>2B4P|343404 Zajęcia praktyczne z organizacji produkcji gastronomicznej Justyna Klejna (JK)</t>
  </si>
  <si>
    <t>4B4P|343404 Zajęcia praktyczne z obsługi konsumenta Justyna Klejna (JK)</t>
  </si>
  <si>
    <t>INT2 Obowiązki wychowawcy w internacie/bursie Anna Małgorzata Kowalik (Ko)</t>
  </si>
  <si>
    <t>1P4 Zajęcia z wychowawcą Anna Małgorzata Kowalik (Ko)</t>
  </si>
  <si>
    <t>2B4P|343404 Planowanie i rachunkowość w gastronomii Anna Małgorzata Kowalik (Ko)</t>
  </si>
  <si>
    <t>1KKZ Zbyt produktów rolnych Anna Małgorzata Kowalik (Ko)</t>
  </si>
  <si>
    <t>2B4P|311515 Działalność gospodarcza w rolnictwie Anna Małgorzata Kowalik (Ko)</t>
  </si>
  <si>
    <t>2B4P|343404 Podejmowanie i prowadzenie działalności gospodarczej Anna Małgorzata Kowalik (Ko)</t>
  </si>
  <si>
    <t>3P4 Podejmowanie i prowadzenie działalności gospodarczej Anna Małgorzata Kowalik (Ko)</t>
  </si>
  <si>
    <t>3B4 Działalność gospodarcza Anna Małgorzata Kowalik (Ko)</t>
  </si>
  <si>
    <t>2B4 Działalność gospodarcza Anna Małgorzata Kowalik (Ko)</t>
  </si>
  <si>
    <t>2B4 Podstawy przedsiębiorczości Anna Małgorzata Kowalik (Ko)</t>
  </si>
  <si>
    <t>2B4P Podstawy przedsiębiorczości Anna Małgorzata Kowalik (Ko)</t>
  </si>
  <si>
    <t>1B4 Podstawy przedsiębiorczości Anna Małgorzata Kowalik (Ko)</t>
  </si>
  <si>
    <t>1P4 Podstawy przedsiębiorczości Anna Małgorzata Kowalik (Ko)</t>
  </si>
  <si>
    <t>4B4P|311515|gr1 Zajęcia praktyczne M.46 Mariusz Kubina  (MK)</t>
  </si>
  <si>
    <t>4B4P|311515 Eksploatacja systemów agrotronicznych Mariusz Kubina  (MK)</t>
  </si>
  <si>
    <t>2B4|gr1 Eksploatacja pojazdów rolniczych Mariusz Kubina  (MK)</t>
  </si>
  <si>
    <t>ko3T nauka pracy kombajnem zbożowym Mariusz Kubina  (MK)</t>
  </si>
  <si>
    <t>2B4P|311515 Eksploatacja maszyn rolniczych Mariusz Kubina  (MK)</t>
  </si>
  <si>
    <t>2B4|gr1 Eksploatacja maszyn rolniczych Mariusz Kubina  (MK)</t>
  </si>
  <si>
    <t>INT1 Obowiązki wychowawcy w internacie/bursie Beata Maria Maluga (BM)</t>
  </si>
  <si>
    <t>INT3 Obowiązki wychowawcy w internacie/bursie Beata Maria Maluga (BM)</t>
  </si>
  <si>
    <t>1P4|dz+1PT|dz Wychowanie fizyczne Beata Maria Maluga (BM)</t>
  </si>
  <si>
    <t>2B4P|dz+3P4|dz Wychowanie fizyczne Beata Maria Maluga (BM)</t>
  </si>
  <si>
    <t>4B4P|dz Wychowanie fizyczne Beata Maria Maluga (BM)</t>
  </si>
  <si>
    <t>4B4P Język niemiecki Renata Olida (RO)</t>
  </si>
  <si>
    <t>2B4 Język niemiecki Renata Olida (RO)</t>
  </si>
  <si>
    <t>3P4 Język niemiecki Renata Olida (RO)</t>
  </si>
  <si>
    <t>3B4 Język niemiecki Renata Olida (RO)</t>
  </si>
  <si>
    <t>2B4P Język niemiecki Renata Olida (RO)</t>
  </si>
  <si>
    <t>1BT Język niemiecki Renata Olida (RO)</t>
  </si>
  <si>
    <t>1PT Język niemiecki Renata Olida (RO)</t>
  </si>
  <si>
    <t>1B4 Język niemiecki Renata Olida (RO)</t>
  </si>
  <si>
    <t>1P4 Język niemiecki Renata Olida (RO)</t>
  </si>
  <si>
    <t>s3TM nauka jazdy samochodem Krzysztof Rękas (RK)</t>
  </si>
  <si>
    <t>pk Piłka nożna Krzysztof Rękas (RK)</t>
  </si>
  <si>
    <t>2B4 Przepisy ruchu drogowego B Krzysztof Rękas (RK)</t>
  </si>
  <si>
    <t>2B4P|311515 Przepisy ruchu drogowego B Krzysztof Rękas (RK)</t>
  </si>
  <si>
    <t>1B4 Przepisy ruchu drogowego T Krzysztof Rękas (RK)</t>
  </si>
  <si>
    <t>1KKZ Przepisy ruchu drogowego T Krzysztof Rękas (RK)</t>
  </si>
  <si>
    <t>2KKZ Przepisy ruchu drogowego T R3 Krzysztof Rękas (RK)</t>
  </si>
  <si>
    <t>1BT Bezpieczeństwo i higiena pracy Krzysztof Rękas (RK)</t>
  </si>
  <si>
    <t>1B4 Bezpieczeństwo i higiena pracy Krzysztof Rękas (RK)</t>
  </si>
  <si>
    <t>1KKZ BHP w rolnictwie R3 Krzysztof Rękas (RK)</t>
  </si>
  <si>
    <t>1PT Plastyka Agnieszka Małgorzata Rosochacka (RC)</t>
  </si>
  <si>
    <t>1BT Plastyka Agnieszka Małgorzata Rosochacka (RC)</t>
  </si>
  <si>
    <t>1PT Historia Agnieszka Małgorzata Rosochacka (RC)</t>
  </si>
  <si>
    <t>1P4 Historia Agnieszka Małgorzata Rosochacka (RC)</t>
  </si>
  <si>
    <t>1B4 Historia Agnieszka Małgorzata Rosochacka (RC)</t>
  </si>
  <si>
    <t>1BT Historia Agnieszka Małgorzata Rosochacka (RC)</t>
  </si>
  <si>
    <t>1B4 Wiedza o społeczeństwie Agnieszka Małgorzata Rosochacka (RC)</t>
  </si>
  <si>
    <t>1P4 Wiedza o społeczeństwie Agnieszka Małgorzata Rosochacka (RC)</t>
  </si>
  <si>
    <t>INT3 Obowiązki wychowawcy w internacie/bursie Agnieszka Małgorzata Rosochacka (RC)</t>
  </si>
  <si>
    <t>3B4 Historia i społeczeństwo - p.uzupełniający Agnieszka Małgorzata Rosochacka (RC)</t>
  </si>
  <si>
    <t>3P4 Historia i społeczeństwo - p.uzupełniający Agnieszka Małgorzata Rosochacka (RC)</t>
  </si>
  <si>
    <t>4B4P Historia i społeczeństwo - p.uzupełniający Agnieszka Małgorzata Rosochacka (RC)</t>
  </si>
  <si>
    <t>1PT Zajęcia z wychowawcą Agnieszka Małgorzata Rosochacka (RC)</t>
  </si>
  <si>
    <t>1P4|gr2 Zajęcia praktyczne - procesy technologiczne w gastronmiii Anna Rybak (RA)</t>
  </si>
  <si>
    <t>1PT|gr2 Zajęcia praktyczne - procesy technologiczne w gastronmiii Anna Rybak (RA)</t>
  </si>
  <si>
    <t>1P4 Bezpieczeństow i higiena pracy w gastronomii Anna Rybak (RA)</t>
  </si>
  <si>
    <t>1P4 Wyposażenie techniczne zakładów gastronomicznych Anna Rybak (RA)</t>
  </si>
  <si>
    <t>2B4P|343404 Wyposazenie techniczne i bhp Anna Rybak (RA)</t>
  </si>
  <si>
    <t>1PT Bezpieczeństow i higiena pracy w gastronomii Anna Rybak (RA)</t>
  </si>
  <si>
    <t>1P4 Technologia gastronomiczna z towaroznawstwem Anna Rybak (RA)</t>
  </si>
  <si>
    <t>4B4P|311515 Informatyka rozszerzona Robert Sołowiej (SO)</t>
  </si>
  <si>
    <t>3B4 Informatyka rozszerzona Robert Sołowiej (SO)</t>
  </si>
  <si>
    <t>1BT Informatyka Robert Sołowiej (SO)</t>
  </si>
  <si>
    <t>1PT Informatyka Robert Sołowiej (SO)</t>
  </si>
  <si>
    <t>1P4 Informatyka Robert Sołowiej (SO)</t>
  </si>
  <si>
    <t>1B4 Informatyka Robert Sołowiej (SO)</t>
  </si>
  <si>
    <t>1P4 Religia Józef Serej (SE)</t>
  </si>
  <si>
    <t>3P4 Religia Józef Serej (SE)</t>
  </si>
  <si>
    <t>4B4P Religia Józef Serej (SE)</t>
  </si>
  <si>
    <t>1PT Religia Ryszard Siedlecki (RS)</t>
  </si>
  <si>
    <t>1B4 Religia Ryszard Siedlecki (RS)</t>
  </si>
  <si>
    <t>3B4 Religia Ryszard Siedlecki (RS)</t>
  </si>
  <si>
    <t>2B4 Religia Ryszard Siedlecki (RS)</t>
  </si>
  <si>
    <t>2B4P Religia Ryszard Siedlecki (RS)</t>
  </si>
  <si>
    <t>1BT Religia Ryszard Siedlecki (RS)</t>
  </si>
  <si>
    <t>INT1 Obowiązki wychowawcy w internacie/bursie Anna Skubisz (SA)</t>
  </si>
  <si>
    <t>1BT Matematyka rozszerzona Anna Skubisz (SA)</t>
  </si>
  <si>
    <t>2B4P Zajęcia z wychowawcą Anna Skubisz (SA)</t>
  </si>
  <si>
    <t>1P4 Matematyka Anna Skubisz (SA)</t>
  </si>
  <si>
    <t>1PT Matematyka Anna Skubisz (SA)</t>
  </si>
  <si>
    <t>1BT Matematyka Anna Skubisz (SA)</t>
  </si>
  <si>
    <t>2B4 Podstawy konstrukcji maszyn ee Anna Skubisz (SA)</t>
  </si>
  <si>
    <t>2B4P|311515 Podstawy konstrukcji maszyn ee Anna Skubisz (SA)</t>
  </si>
  <si>
    <t>1BT Podstawy techniki rolniczej Anna Skubisz (SA)</t>
  </si>
  <si>
    <t>2B4 Fizyka rozszerzona Małgorzata Świech (MŚ)</t>
  </si>
  <si>
    <t>4B4P|311515 Fizyka rozszerzona Małgorzata Świech (MŚ)</t>
  </si>
  <si>
    <t>3B4 Fizyka rozszerzona Małgorzata Świech (MŚ)</t>
  </si>
  <si>
    <t>1BT Fizyka Małgorzata Świech (MŚ)</t>
  </si>
  <si>
    <t>1P4 Fizyka Małgorzata Świech (MŚ)</t>
  </si>
  <si>
    <t>1B4 Fizyka Małgorzata Świech (MŚ)</t>
  </si>
  <si>
    <t>1PT Fizyka Małgorzata Świech (MŚ)</t>
  </si>
  <si>
    <t>1P4 Geografia Anna Watras-Lekan (AW)</t>
  </si>
  <si>
    <t>1B4 Geografia Anna Watras-Lekan (AW)</t>
  </si>
  <si>
    <t>1PT Geografia Anna Watras-Lekan (AW)</t>
  </si>
  <si>
    <t>1BT Geografia Anna Watras-Lekan (AW)</t>
  </si>
  <si>
    <t>1KKZ Produkcja zwierzęca R3 Anna Watras-Lekan (AW)</t>
  </si>
  <si>
    <t>2KKZ Zajęcia praktyczne z produkcji zwierzęcej R3 Anna Watras-Lekan (AW)</t>
  </si>
  <si>
    <t>1KKZ Zajęcia praktyczne z produkcji zwierzęcej R3 Anna Watras-Lekan (AW)</t>
  </si>
  <si>
    <t>2B4P|343404 Wyposazenie techniczne i bhp Anna Watras-Lekan (AW)</t>
  </si>
  <si>
    <t>1P4 Technologia gastronomiczna z towaroznawstwem Anna Watras-Lekan (AW)</t>
  </si>
  <si>
    <t>2B4P|343404 Technologia gastronomiczna z towaroznawstwem Anna Watras-Lekan (AW)</t>
  </si>
  <si>
    <t>3P4 Technologia gastronomiczna z towaroznawstwem Anna Watras-Lekan (AW)</t>
  </si>
  <si>
    <t>1P4 Wyposażenie techniczne zakładów gastronomicznych Anna Watras-Lekan (AW)</t>
  </si>
  <si>
    <t>1PT Wyposażenie techniczne zakładów gastronomicznych Anna Watras-Lekan (AW)</t>
  </si>
  <si>
    <t>INT3 Obowiązki wychowawcy w internacie/bursie Anna Watras-Lekan (AW)</t>
  </si>
  <si>
    <t>3B4|gr2 Eksploatacja maszyn rolniczych Dariusz Wróbel (WR)</t>
  </si>
  <si>
    <t>3B4|gr1 Eksploatacja pojazdów rolniczych Dariusz Wróbel (WR)</t>
  </si>
  <si>
    <t>1BT|gr2 Obróbka materiałów Dariusz Wróbel (WR)</t>
  </si>
  <si>
    <t>1BT|gr3 Obróbka materiałów Dariusz Wróbel (WR)</t>
  </si>
  <si>
    <t>3B4 Podstawy elektrotechniki i elektroniki Dariusz Wróbel (WR)</t>
  </si>
  <si>
    <t>2B4 Maszyny rolnicze Dariusz Wróbel (WR)</t>
  </si>
  <si>
    <t>4B4P|311515|gr2 Zajęcia praktyczne M.46 Dariusz Wróbel (WR)</t>
  </si>
  <si>
    <t>1B4 Język polski j.polski Vacat (JV)</t>
  </si>
  <si>
    <t>1PT Język polski j.polski Vacat (JV)</t>
  </si>
  <si>
    <t>1BT Język polski j.polski Vacat (JV)</t>
  </si>
  <si>
    <t>2B4P Język polski j.polski Vacat (JV)</t>
  </si>
  <si>
    <t>ZŁĄCZ.TEKSTY(DŁ(A1)-SZUKAJ.TEKST("(";A1)</t>
  </si>
  <si>
    <t>1P3</t>
  </si>
  <si>
    <t>2B3</t>
  </si>
  <si>
    <t>3B3</t>
  </si>
  <si>
    <t>3P3</t>
  </si>
  <si>
    <t>=Lista!A2</t>
  </si>
  <si>
    <t>c</t>
  </si>
  <si>
    <t>(WJ) gr1 Obr</t>
  </si>
  <si>
    <t>(WJ) gr2 Obr</t>
  </si>
  <si>
    <t>(WR) gr3 Obr</t>
  </si>
  <si>
    <t>Mariusz Kubina</t>
  </si>
  <si>
    <t>Roman Dyjach</t>
  </si>
  <si>
    <t>Dariusz Wróbel</t>
  </si>
  <si>
    <t>Waldemar Jurkiewicz</t>
  </si>
  <si>
    <t xml:space="preserve">(MŚ) Fizyka </t>
  </si>
  <si>
    <t xml:space="preserve">(EA) Chemia </t>
  </si>
  <si>
    <t>(SE) Religia</t>
  </si>
  <si>
    <t>(SA) Podstaw</t>
  </si>
  <si>
    <t>(RS) Religia</t>
  </si>
  <si>
    <t/>
  </si>
  <si>
    <t>(AW) Ży-Tech</t>
  </si>
  <si>
    <t>Danuta Dudzic</t>
  </si>
  <si>
    <t>Justyna Klejna</t>
  </si>
  <si>
    <t>Anna Watras-Lekan</t>
  </si>
  <si>
    <t>Anna Rybak</t>
  </si>
  <si>
    <t>DD</t>
  </si>
  <si>
    <t>JK</t>
  </si>
  <si>
    <t>AWL</t>
  </si>
  <si>
    <t>AR</t>
  </si>
  <si>
    <t>prTG</t>
  </si>
  <si>
    <t>tGas</t>
  </si>
  <si>
    <t>Okon</t>
  </si>
  <si>
    <t>Orga</t>
  </si>
  <si>
    <t>Zajecia wyrównawcze - j.polski</t>
  </si>
  <si>
    <t>Zniżka - wicedyrektor</t>
  </si>
  <si>
    <t>Zajęcia dydaktyczno-wyrównawcze z matematyki</t>
  </si>
  <si>
    <t>Anna Goszczyńska (GO)</t>
  </si>
  <si>
    <t>4B4P|ch</t>
  </si>
  <si>
    <t>3P4|ch+2B4P|ch</t>
  </si>
  <si>
    <t>Ludwika Kargul (LK)</t>
  </si>
  <si>
    <t>liczby</t>
  </si>
  <si>
    <t>(RK) BHP</t>
  </si>
  <si>
    <t>(EA) Biologia</t>
  </si>
  <si>
    <t>(DJ) Eduk. Bezp.</t>
  </si>
  <si>
    <t>(AW) Geografia</t>
  </si>
  <si>
    <t>(RC) Historia</t>
  </si>
  <si>
    <t>(SO) Informatyka</t>
  </si>
  <si>
    <t>(AK) J.angielski</t>
  </si>
  <si>
    <t>(RO) J. niemiecki</t>
  </si>
  <si>
    <t>(JV) J. polski</t>
  </si>
  <si>
    <t>(CK) J. polski</t>
  </si>
  <si>
    <t>(JŁ) Maszyny rol.</t>
  </si>
  <si>
    <t>(DR) Matematyka</t>
  </si>
  <si>
    <t>(Ko) P. przeds.</t>
  </si>
  <si>
    <t>(EA) P. rol.</t>
  </si>
  <si>
    <t>(RK) P. kat T</t>
  </si>
  <si>
    <t>(ED) Wok</t>
  </si>
  <si>
    <t>(RC) Wos</t>
  </si>
  <si>
    <t>(DJ) g. wych.</t>
  </si>
  <si>
    <t>(RB) J.angielski</t>
  </si>
  <si>
    <t>(RC) Plastykyka</t>
  </si>
  <si>
    <t>(SA) P. tech.</t>
  </si>
  <si>
    <t>(JŁ) Pojazdy rol.</t>
  </si>
  <si>
    <t>(DR) g. wych.</t>
  </si>
  <si>
    <t>(AS) Ed. Wojsk.</t>
  </si>
  <si>
    <t>(JK) BHP (RA)</t>
  </si>
  <si>
    <t>(RB) ROZ J.angielski</t>
  </si>
  <si>
    <t>(ED) J. polski</t>
  </si>
  <si>
    <t>(SA) Matematyka</t>
  </si>
  <si>
    <t>(AW) Technolgia (RA)</t>
  </si>
  <si>
    <t>(AW) Wyposaż (RA)</t>
  </si>
  <si>
    <t>(Ko) g. wych.</t>
  </si>
  <si>
    <t>(AW) gr1 ZTG (JK) gr2 (RA)</t>
  </si>
  <si>
    <t>(DD) BHP (RA)</t>
  </si>
  <si>
    <t>(EA) ROZ Biologia</t>
  </si>
  <si>
    <t>(DD) Technolia</t>
  </si>
  <si>
    <t>(AW) Wyposażenie</t>
  </si>
  <si>
    <t>(DJ) ch w-f</t>
  </si>
  <si>
    <t>(RC) g. wych.</t>
  </si>
  <si>
    <t>(AW) gr1 ZTG (DD) gr2 (RA)</t>
  </si>
  <si>
    <t>(Ko) Działalność</t>
  </si>
  <si>
    <t>(AK) J. angielski</t>
  </si>
  <si>
    <t>(WR) Maszyny rol.</t>
  </si>
  <si>
    <t>(DR) Matematykayka</t>
  </si>
  <si>
    <t>(DR) ROZ Matematyka</t>
  </si>
  <si>
    <t>(Ko) Podstawy</t>
  </si>
  <si>
    <t>(JŁ) Pojazdy rol. rol.</t>
  </si>
  <si>
    <t>(RK) Przepisy kat B</t>
  </si>
  <si>
    <t>(WJ) W-f</t>
  </si>
  <si>
    <t>(WJ) g. wych.</t>
  </si>
  <si>
    <t>(MK) gr1 E-masz gr2 (RD)</t>
  </si>
  <si>
    <t>(MK) gr1 E-poj gr2 (RD)</t>
  </si>
  <si>
    <t>(EA) Biologiaa</t>
  </si>
  <si>
    <t>(SA) g. wych.</t>
  </si>
  <si>
    <t>(Ko) Mr-Działalność</t>
  </si>
  <si>
    <t>(MK) Mr-E masz</t>
  </si>
  <si>
    <t>(RD) Mr-E poj</t>
  </si>
  <si>
    <t>(JŁ) Mr-Maszyny rol.</t>
  </si>
  <si>
    <t>(SA) Mr-Podst. Konstr.</t>
  </si>
  <si>
    <t>(JŁ) Mr-Pojazdy</t>
  </si>
  <si>
    <t>(RK) Mr-Przepisy kat B</t>
  </si>
  <si>
    <t>(JK) Ży-Obsługa</t>
  </si>
  <si>
    <t>(Ko) Ży-Planowanie</t>
  </si>
  <si>
    <t>(Ko) Ży-Podejmowanie</t>
  </si>
  <si>
    <t>(AW) Ży-BHP (RA)</t>
  </si>
  <si>
    <t>(BM) dz w-f</t>
  </si>
  <si>
    <t>(JK) Ży-Z.pr. Organizacja</t>
  </si>
  <si>
    <t>(DD) Ży-Zpr. Proc. Techn. Gas.</t>
  </si>
  <si>
    <t>(DD) Ży-Zasady żywienia</t>
  </si>
  <si>
    <t>(SO) ROZ Informatyka</t>
  </si>
  <si>
    <t>(WR) Podstawy elektrotech.</t>
  </si>
  <si>
    <t>(DJ) Użytkow systemów</t>
  </si>
  <si>
    <t>(AK) g. wych.</t>
  </si>
  <si>
    <t>(RD) gr1 E-masz gr2 (WR)</t>
  </si>
  <si>
    <t>(WR) gr1 E-poj gr2 (RD)</t>
  </si>
  <si>
    <t>WR</t>
  </si>
  <si>
    <t>(AK) ROZ J. angielski</t>
  </si>
  <si>
    <t>(JK) Obsługa kons.</t>
  </si>
  <si>
    <t>(Ko) Podejmowanie</t>
  </si>
  <si>
    <t>(AW) Technologia gas</t>
  </si>
  <si>
    <t>(JK) g. wych.</t>
  </si>
  <si>
    <t xml:space="preserve">(JK) gr1 Zpr.Obsł gr2 (DD) </t>
  </si>
  <si>
    <t xml:space="preserve">(JK) gr1 Zpr.Org gr2 (DD) </t>
  </si>
  <si>
    <t xml:space="preserve">(DD) gr1 Zpr.TECH gr2 (JK) </t>
  </si>
  <si>
    <t>(EA) g. wych.</t>
  </si>
  <si>
    <t>(MK) Mr-Ekspl. Agrotr.</t>
  </si>
  <si>
    <t>(MŚ) Mr-ROZ Fizyka</t>
  </si>
  <si>
    <t>(SO) Mr-ROZ Informatyka</t>
  </si>
  <si>
    <t>(RB) Mr-zaw J. angielski</t>
  </si>
  <si>
    <t>(MK) Mr-gr1 M46 gr2 (WR)</t>
  </si>
  <si>
    <t>(RB) Ży-zaw J. angielski</t>
  </si>
  <si>
    <t>(EA) Ży-ROZ Biolgia</t>
  </si>
  <si>
    <t>(AK) Ży-ROZ J. angielski</t>
  </si>
  <si>
    <t>(DD) Ży-Obsługa kons.</t>
  </si>
  <si>
    <t>(JK) Ży-Z. pr obs konsu</t>
  </si>
  <si>
    <t>(DD) Ży-Z pr Organizacja</t>
  </si>
  <si>
    <t>(BM) dz W-f</t>
  </si>
  <si>
    <t>(WJ) gr1 Obr gr 2 (WR)</t>
  </si>
  <si>
    <t>(As) Eduk. Bezp.</t>
  </si>
  <si>
    <t>(DJ) W-f gr 2</t>
  </si>
  <si>
    <t>(WJ) W-f gr 1</t>
  </si>
  <si>
    <t>(BM) dz wf gr1</t>
  </si>
  <si>
    <t>(DJ) ch wf gr2</t>
  </si>
  <si>
    <t>(DJ) ch w-f gr2</t>
  </si>
  <si>
    <t>(BM) dz w-f gr1</t>
  </si>
  <si>
    <t>DJ/WJ g1i2wf</t>
  </si>
  <si>
    <t>DJ/BM g 2i1</t>
  </si>
  <si>
    <t>DJ/BMg2i1</t>
  </si>
  <si>
    <t>DJ/g2</t>
  </si>
  <si>
    <t>WJ/wf.ch</t>
  </si>
  <si>
    <t>WJ/BM/wf/ch.dz.</t>
  </si>
  <si>
    <t>(WR) gr3 Obr/AS/ed. wojsk</t>
  </si>
  <si>
    <t>(AG)Jj.polski</t>
  </si>
  <si>
    <t>(AG) g. wych</t>
  </si>
  <si>
    <t>(RC) zaj. z wych.</t>
  </si>
  <si>
    <t>(DD) Wyposażenie</t>
  </si>
  <si>
    <t>(DD) Technolgia (RA)</t>
  </si>
  <si>
    <t>(DD) zasady żywienia</t>
  </si>
  <si>
    <t>(AK) J. angielski z</t>
  </si>
  <si>
    <t>(JK) Ży-Tech</t>
  </si>
  <si>
    <t>(AW) godzina z wych.</t>
  </si>
  <si>
    <t>(WR) maszyny rol</t>
  </si>
  <si>
    <t>(GM) Informatyka</t>
  </si>
  <si>
    <t>(AS) PKM</t>
  </si>
  <si>
    <t>(KR) prdB</t>
  </si>
  <si>
    <t>(RD) zaj.wych</t>
  </si>
  <si>
    <t>WS</t>
  </si>
  <si>
    <t xml:space="preserve"> ws</t>
  </si>
  <si>
    <t>SG</t>
  </si>
  <si>
    <t>n</t>
  </si>
  <si>
    <t>o</t>
  </si>
  <si>
    <t>w</t>
  </si>
  <si>
    <t>a</t>
  </si>
  <si>
    <t>e</t>
  </si>
  <si>
    <t>r</t>
  </si>
  <si>
    <t>s</t>
  </si>
  <si>
    <t>j</t>
  </si>
  <si>
    <t>ws</t>
  </si>
  <si>
    <t>(DW) podst. elektr.</t>
  </si>
  <si>
    <t>t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</si>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</sst>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yy"/>
    <numFmt numFmtId="165" formatCode="h:mm;@"/>
  </numFmts>
  <fonts count="6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1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rgb="FF000000"/>
      <name val="Times New Roman"/>
      <family val="1"/>
      <charset val="238"/>
    </font>
    <font>
      <sz val="10"/>
      <color indexed="63"/>
      <name val="Times New Roman"/>
      <family val="1"/>
    </font>
    <font>
      <b/>
      <sz val="9"/>
      <color indexed="63"/>
      <name val="Arial"/>
      <family val="2"/>
    </font>
    <font>
      <sz val="7"/>
      <color indexed="63"/>
      <name val="Courier New"/>
      <family val="3"/>
    </font>
    <font>
      <sz val="9"/>
      <color indexed="63"/>
      <name val="Times New Roman"/>
      <family val="1"/>
    </font>
    <font>
      <b/>
      <sz val="12"/>
      <color indexed="63"/>
      <name val="Arial"/>
      <family val="2"/>
    </font>
    <font>
      <sz val="5"/>
      <color indexed="63"/>
      <name val="Arial"/>
      <family val="2"/>
    </font>
    <font>
      <i/>
      <sz val="10"/>
      <color indexed="63"/>
      <name val="Times New Roman"/>
      <family val="1"/>
    </font>
    <font>
      <sz val="10"/>
      <name val="Arial"/>
      <family val="2"/>
      <charset val="238"/>
    </font>
    <font>
      <b/>
      <sz val="13"/>
      <name val="Times New Roman"/>
      <family val="1"/>
      <charset val="238"/>
    </font>
    <font>
      <sz val="8"/>
      <name val="Tahoma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  <charset val="238"/>
    </font>
    <font>
      <b/>
      <i/>
      <sz val="12"/>
      <name val="Arial"/>
      <family val="2"/>
    </font>
    <font>
      <sz val="8"/>
      <name val="Arial"/>
      <family val="2"/>
      <charset val="238"/>
    </font>
    <font>
      <b/>
      <i/>
      <sz val="9"/>
      <name val="Arial"/>
      <family val="2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color theme="1"/>
      <name val="Czcionka tekstu podstawowego"/>
      <charset val="238"/>
    </font>
    <font>
      <b/>
      <sz val="7"/>
      <name val="Arial CE"/>
      <charset val="238"/>
    </font>
    <font>
      <sz val="11"/>
      <name val="Arial CE"/>
      <charset val="238"/>
    </font>
    <font>
      <b/>
      <sz val="10"/>
      <color theme="0"/>
      <name val="Arial CE"/>
      <charset val="238"/>
    </font>
    <font>
      <sz val="9"/>
      <name val="Times New Roman"/>
      <family val="1"/>
      <charset val="238"/>
    </font>
    <font>
      <b/>
      <sz val="8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rgb="FFFF0000"/>
      <name val="Czcionka tekstu podstawowego"/>
      <charset val="238"/>
    </font>
    <font>
      <b/>
      <sz val="8"/>
      <color rgb="FFFFFF00"/>
      <name val="Czcionka tekstu podstawowego"/>
      <charset val="238"/>
    </font>
    <font>
      <sz val="11"/>
      <color rgb="FFFFFF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3"/>
      <name val="Times New Roman"/>
      <family val="1"/>
      <charset val="238"/>
    </font>
    <font>
      <sz val="8"/>
      <name val="Tahoma"/>
      <family val="2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</font>
    <font>
      <sz val="14"/>
      <name val="Arial"/>
      <family val="2"/>
      <charset val="238"/>
    </font>
    <font>
      <sz val="24"/>
      <name val="Arial"/>
      <family val="2"/>
      <charset val="238"/>
    </font>
    <font>
      <b/>
      <sz val="8"/>
      <name val="Arial"/>
      <family val="2"/>
      <charset val="238"/>
    </font>
    <font>
      <sz val="20"/>
      <color rgb="FFFF0000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A508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FF7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BB1BA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BFB15"/>
        <bgColor indexed="64"/>
      </patternFill>
    </fill>
    <fill>
      <patternFill patternType="solid">
        <fgColor rgb="FFC60BEB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5">
    <xf numFmtId="0" fontId="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/>
    <xf numFmtId="0" fontId="35" fillId="0" borderId="0"/>
  </cellStyleXfs>
  <cellXfs count="300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64" fontId="4" fillId="3" borderId="6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64" fontId="4" fillId="2" borderId="9" xfId="1" applyNumberFormat="1" applyFont="1" applyFill="1" applyBorder="1" applyAlignment="1">
      <alignment horizontal="center" vertical="center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64" fontId="4" fillId="4" borderId="13" xfId="1" applyNumberFormat="1" applyFont="1" applyFill="1" applyBorder="1" applyAlignment="1">
      <alignment horizontal="center" vertical="center"/>
    </xf>
    <xf numFmtId="164" fontId="4" fillId="5" borderId="13" xfId="1" applyNumberFormat="1" applyFont="1" applyFill="1" applyBorder="1" applyAlignment="1">
      <alignment horizontal="center" vertical="center"/>
    </xf>
    <xf numFmtId="164" fontId="4" fillId="6" borderId="9" xfId="1" applyNumberFormat="1" applyFont="1" applyFill="1" applyBorder="1" applyAlignment="1">
      <alignment horizontal="center" vertical="center"/>
    </xf>
    <xf numFmtId="164" fontId="4" fillId="7" borderId="9" xfId="1" applyNumberFormat="1" applyFont="1" applyFill="1" applyBorder="1" applyAlignment="1">
      <alignment horizontal="center" vertical="center"/>
    </xf>
    <xf numFmtId="164" fontId="4" fillId="8" borderId="9" xfId="1" applyNumberFormat="1" applyFont="1" applyFill="1" applyBorder="1" applyAlignment="1">
      <alignment horizontal="center" vertical="center"/>
    </xf>
    <xf numFmtId="164" fontId="4" fillId="9" borderId="9" xfId="1" applyNumberFormat="1" applyFont="1" applyFill="1" applyBorder="1" applyAlignment="1">
      <alignment horizontal="center" vertical="center"/>
    </xf>
    <xf numFmtId="164" fontId="4" fillId="10" borderId="9" xfId="1" applyNumberFormat="1" applyFont="1" applyFill="1" applyBorder="1" applyAlignment="1">
      <alignment horizontal="center" vertical="center"/>
    </xf>
    <xf numFmtId="164" fontId="4" fillId="10" borderId="11" xfId="1" applyNumberFormat="1" applyFont="1" applyFill="1" applyBorder="1" applyAlignment="1">
      <alignment horizontal="center" vertical="center"/>
    </xf>
    <xf numFmtId="164" fontId="4" fillId="10" borderId="15" xfId="1" applyNumberFormat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164" fontId="4" fillId="11" borderId="20" xfId="1" applyNumberFormat="1" applyFont="1" applyFill="1" applyBorder="1" applyAlignment="1">
      <alignment horizontal="center" vertical="center"/>
    </xf>
    <xf numFmtId="164" fontId="4" fillId="11" borderId="9" xfId="1" applyNumberFormat="1" applyFont="1" applyFill="1" applyBorder="1" applyAlignment="1">
      <alignment horizontal="center" vertical="center"/>
    </xf>
    <xf numFmtId="164" fontId="4" fillId="12" borderId="9" xfId="1" applyNumberFormat="1" applyFont="1" applyFill="1" applyBorder="1" applyAlignment="1">
      <alignment horizontal="center" vertical="center"/>
    </xf>
    <xf numFmtId="164" fontId="4" fillId="13" borderId="13" xfId="1" applyNumberFormat="1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horizontal="center" vertical="center"/>
    </xf>
    <xf numFmtId="164" fontId="4" fillId="6" borderId="13" xfId="1" applyNumberFormat="1" applyFont="1" applyFill="1" applyBorder="1" applyAlignment="1">
      <alignment horizontal="center" vertical="center"/>
    </xf>
    <xf numFmtId="164" fontId="4" fillId="14" borderId="13" xfId="1" applyNumberFormat="1" applyFont="1" applyFill="1" applyBorder="1" applyAlignment="1">
      <alignment horizontal="center" vertical="center"/>
    </xf>
    <xf numFmtId="164" fontId="4" fillId="15" borderId="9" xfId="1" applyNumberFormat="1" applyFont="1" applyFill="1" applyBorder="1" applyAlignment="1">
      <alignment horizontal="center" vertical="center"/>
    </xf>
    <xf numFmtId="0" fontId="21" fillId="0" borderId="0" xfId="33"/>
    <xf numFmtId="0" fontId="23" fillId="0" borderId="0" xfId="33" applyNumberFormat="1" applyFont="1" applyFill="1" applyBorder="1" applyAlignment="1" applyProtection="1">
      <alignment horizontal="left" vertical="top" wrapText="1"/>
    </xf>
    <xf numFmtId="0" fontId="25" fillId="0" borderId="13" xfId="33" applyNumberFormat="1" applyFont="1" applyFill="1" applyBorder="1" applyAlignment="1" applyProtection="1">
      <alignment horizontal="left" vertical="center" wrapText="1"/>
    </xf>
    <xf numFmtId="0" fontId="25" fillId="0" borderId="23" xfId="33" applyNumberFormat="1" applyFont="1" applyFill="1" applyBorder="1" applyAlignment="1" applyProtection="1">
      <alignment horizontal="left" vertical="center" wrapText="1"/>
    </xf>
    <xf numFmtId="49" fontId="24" fillId="0" borderId="13" xfId="33" applyNumberFormat="1" applyFont="1" applyFill="1" applyBorder="1" applyAlignment="1" applyProtection="1">
      <alignment horizontal="left" vertical="center" wrapText="1"/>
    </xf>
    <xf numFmtId="0" fontId="21" fillId="0" borderId="13" xfId="33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164" fontId="4" fillId="16" borderId="13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3" xfId="0" applyFill="1" applyBorder="1"/>
    <xf numFmtId="0" fontId="26" fillId="0" borderId="13" xfId="0" applyFont="1" applyFill="1" applyBorder="1" applyAlignment="1">
      <alignment horizontal="right" vertical="center" shrinkToFit="1"/>
    </xf>
    <xf numFmtId="0" fontId="26" fillId="0" borderId="13" xfId="0" applyFont="1" applyFill="1" applyBorder="1" applyAlignment="1">
      <alignment horizontal="center" vertical="center" shrinkToFit="1"/>
    </xf>
    <xf numFmtId="0" fontId="26" fillId="0" borderId="13" xfId="0" applyFont="1" applyBorder="1" applyAlignment="1">
      <alignment horizontal="right" vertical="center" shrinkToFit="1"/>
    </xf>
    <xf numFmtId="0" fontId="26" fillId="0" borderId="13" xfId="0" applyFont="1" applyBorder="1" applyAlignment="1">
      <alignment horizontal="center" vertical="center" shrinkToFit="1"/>
    </xf>
    <xf numFmtId="0" fontId="0" fillId="16" borderId="13" xfId="0" applyFill="1" applyBorder="1"/>
    <xf numFmtId="0" fontId="27" fillId="0" borderId="13" xfId="0" applyFont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0" fillId="16" borderId="13" xfId="0" applyFill="1" applyBorder="1" applyAlignment="1">
      <alignment horizontal="center" vertical="center"/>
    </xf>
    <xf numFmtId="0" fontId="0" fillId="17" borderId="13" xfId="0" applyFill="1" applyBorder="1"/>
    <xf numFmtId="0" fontId="28" fillId="0" borderId="13" xfId="0" applyFont="1" applyFill="1" applyBorder="1"/>
    <xf numFmtId="0" fontId="28" fillId="0" borderId="13" xfId="0" applyFont="1" applyBorder="1"/>
    <xf numFmtId="0" fontId="29" fillId="0" borderId="13" xfId="0" applyFont="1" applyBorder="1"/>
    <xf numFmtId="0" fontId="0" fillId="0" borderId="0" xfId="0" applyFill="1" applyBorder="1"/>
    <xf numFmtId="0" fontId="28" fillId="0" borderId="0" xfId="0" applyFont="1" applyFill="1" applyBorder="1"/>
    <xf numFmtId="0" fontId="28" fillId="0" borderId="0" xfId="0" applyFont="1" applyBorder="1"/>
    <xf numFmtId="0" fontId="30" fillId="0" borderId="13" xfId="0" applyFont="1" applyFill="1" applyBorder="1"/>
    <xf numFmtId="0" fontId="0" fillId="0" borderId="0" xfId="0" applyBorder="1"/>
    <xf numFmtId="0" fontId="27" fillId="16" borderId="13" xfId="0" applyFont="1" applyFill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27" fillId="17" borderId="13" xfId="0" applyFont="1" applyFill="1" applyBorder="1" applyAlignment="1">
      <alignment horizontal="center" vertical="center" shrinkToFit="1"/>
    </xf>
    <xf numFmtId="0" fontId="27" fillId="17" borderId="13" xfId="0" applyFont="1" applyFill="1" applyBorder="1" applyAlignment="1">
      <alignment horizontal="right" vertical="center" shrinkToFit="1"/>
    </xf>
    <xf numFmtId="0" fontId="28" fillId="0" borderId="0" xfId="0" applyFont="1"/>
    <xf numFmtId="49" fontId="14" fillId="0" borderId="0" xfId="15" applyNumberFormat="1" applyFill="1" applyAlignment="1">
      <alignment horizontal="left" vertical="center"/>
    </xf>
    <xf numFmtId="0" fontId="11" fillId="0" borderId="0" xfId="2"/>
    <xf numFmtId="0" fontId="14" fillId="0" borderId="0" xfId="15" applyNumberFormat="1" applyFill="1" applyAlignment="1">
      <alignment horizontal="left" vertical="center"/>
    </xf>
    <xf numFmtId="49" fontId="14" fillId="0" borderId="0" xfId="15" applyNumberFormat="1" applyFill="1" applyBorder="1" applyAlignment="1">
      <alignment horizontal="left" vertical="center"/>
    </xf>
    <xf numFmtId="0" fontId="33" fillId="0" borderId="13" xfId="32" applyNumberFormat="1" applyFont="1" applyFill="1" applyBorder="1" applyAlignment="1">
      <alignment horizontal="center" vertical="center" shrinkToFit="1"/>
    </xf>
    <xf numFmtId="0" fontId="36" fillId="0" borderId="13" xfId="34" applyFont="1" applyFill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0" fontId="33" fillId="0" borderId="13" xfId="2" applyNumberFormat="1" applyFont="1" applyBorder="1" applyAlignment="1">
      <alignment horizontal="center" vertical="center" shrinkToFit="1"/>
    </xf>
    <xf numFmtId="0" fontId="38" fillId="0" borderId="13" xfId="34" applyFont="1" applyFill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/>
    </xf>
    <xf numFmtId="165" fontId="40" fillId="0" borderId="13" xfId="0" applyNumberFormat="1" applyFont="1" applyBorder="1" applyAlignment="1">
      <alignment horizontal="center" vertical="center"/>
    </xf>
    <xf numFmtId="0" fontId="33" fillId="0" borderId="13" xfId="2" applyNumberFormat="1" applyFont="1" applyFill="1" applyBorder="1" applyAlignment="1">
      <alignment horizontal="center" vertical="center" shrinkToFit="1"/>
    </xf>
    <xf numFmtId="0" fontId="41" fillId="0" borderId="0" xfId="2" applyFont="1" applyAlignment="1">
      <alignment horizontal="center" vertical="center"/>
    </xf>
    <xf numFmtId="0" fontId="42" fillId="0" borderId="13" xfId="0" applyFont="1" applyBorder="1" applyAlignment="1">
      <alignment wrapText="1"/>
    </xf>
    <xf numFmtId="0" fontId="43" fillId="0" borderId="0" xfId="1" applyFont="1" applyAlignment="1">
      <alignment horizontal="right"/>
    </xf>
    <xf numFmtId="20" fontId="44" fillId="0" borderId="13" xfId="1" applyNumberFormat="1" applyFont="1" applyBorder="1" applyAlignment="1">
      <alignment horizontal="center" vertical="center" shrinkToFit="1"/>
    </xf>
    <xf numFmtId="0" fontId="42" fillId="0" borderId="13" xfId="0" applyFont="1" applyBorder="1"/>
    <xf numFmtId="0" fontId="0" fillId="0" borderId="23" xfId="0" applyBorder="1" applyAlignment="1">
      <alignment horizontal="center" vertical="center" shrinkToFit="1"/>
    </xf>
    <xf numFmtId="0" fontId="0" fillId="16" borderId="29" xfId="0" applyFill="1" applyBorder="1" applyAlignment="1">
      <alignment horizontal="center" vertical="center" shrinkToFit="1"/>
    </xf>
    <xf numFmtId="0" fontId="0" fillId="16" borderId="23" xfId="0" applyFill="1" applyBorder="1" applyAlignment="1">
      <alignment horizontal="center" vertical="center" shrinkToFit="1"/>
    </xf>
    <xf numFmtId="20" fontId="0" fillId="0" borderId="13" xfId="0" applyNumberFormat="1" applyBorder="1"/>
    <xf numFmtId="20" fontId="45" fillId="18" borderId="13" xfId="0" applyNumberFormat="1" applyFont="1" applyFill="1" applyBorder="1" applyAlignment="1">
      <alignment horizontal="center" vertical="center"/>
    </xf>
    <xf numFmtId="0" fontId="44" fillId="0" borderId="25" xfId="1" applyFont="1" applyBorder="1"/>
    <xf numFmtId="0" fontId="0" fillId="0" borderId="26" xfId="0" applyBorder="1"/>
    <xf numFmtId="0" fontId="0" fillId="0" borderId="21" xfId="0" applyBorder="1"/>
    <xf numFmtId="20" fontId="45" fillId="18" borderId="23" xfId="0" applyNumberFormat="1" applyFont="1" applyFill="1" applyBorder="1" applyAlignment="1">
      <alignment horizontal="center" vertical="center"/>
    </xf>
    <xf numFmtId="0" fontId="44" fillId="0" borderId="0" xfId="1" applyFont="1" applyBorder="1"/>
    <xf numFmtId="0" fontId="0" fillId="0" borderId="13" xfId="0" applyBorder="1" applyAlignment="1">
      <alignment horizontal="center" vertical="center" shrinkToFit="1"/>
    </xf>
    <xf numFmtId="20" fontId="0" fillId="0" borderId="0" xfId="0" applyNumberFormat="1"/>
    <xf numFmtId="0" fontId="4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3" xfId="0" applyFont="1" applyBorder="1" applyAlignment="1">
      <alignment horizontal="center" vertical="center" shrinkToFit="1"/>
    </xf>
    <xf numFmtId="0" fontId="46" fillId="0" borderId="25" xfId="1" applyFont="1" applyBorder="1" applyAlignment="1">
      <alignment horizontal="right" vertical="center" shrinkToFit="1"/>
    </xf>
    <xf numFmtId="20" fontId="45" fillId="5" borderId="13" xfId="0" applyNumberFormat="1" applyFont="1" applyFill="1" applyBorder="1" applyAlignment="1">
      <alignment horizontal="center" vertical="center"/>
    </xf>
    <xf numFmtId="20" fontId="45" fillId="0" borderId="13" xfId="0" applyNumberFormat="1" applyFont="1" applyBorder="1" applyAlignment="1">
      <alignment horizontal="center" vertical="center"/>
    </xf>
    <xf numFmtId="20" fontId="45" fillId="17" borderId="13" xfId="0" applyNumberFormat="1" applyFont="1" applyFill="1" applyBorder="1" applyAlignment="1">
      <alignment horizontal="center" vertical="center"/>
    </xf>
    <xf numFmtId="20" fontId="45" fillId="19" borderId="13" xfId="0" applyNumberFormat="1" applyFont="1" applyFill="1" applyBorder="1" applyAlignment="1">
      <alignment horizontal="center" vertical="center"/>
    </xf>
    <xf numFmtId="20" fontId="45" fillId="20" borderId="13" xfId="0" applyNumberFormat="1" applyFont="1" applyFill="1" applyBorder="1" applyAlignment="1">
      <alignment horizontal="center" vertical="center"/>
    </xf>
    <xf numFmtId="20" fontId="44" fillId="0" borderId="0" xfId="1" applyNumberFormat="1" applyFont="1" applyBorder="1" applyAlignment="1">
      <alignment horizontal="center" vertical="center" shrinkToFit="1"/>
    </xf>
    <xf numFmtId="20" fontId="45" fillId="16" borderId="13" xfId="0" applyNumberFormat="1" applyFont="1" applyFill="1" applyBorder="1" applyAlignment="1">
      <alignment horizontal="center" vertical="center"/>
    </xf>
    <xf numFmtId="20" fontId="45" fillId="0" borderId="30" xfId="0" applyNumberFormat="1" applyFont="1" applyBorder="1" applyAlignment="1">
      <alignment horizontal="center" vertical="center"/>
    </xf>
    <xf numFmtId="0" fontId="2" fillId="20" borderId="31" xfId="1" applyFill="1" applyBorder="1"/>
    <xf numFmtId="0" fontId="2" fillId="0" borderId="27" xfId="1" applyBorder="1"/>
    <xf numFmtId="0" fontId="0" fillId="0" borderId="27" xfId="0" applyBorder="1"/>
    <xf numFmtId="0" fontId="0" fillId="0" borderId="27" xfId="0" applyFont="1" applyBorder="1"/>
    <xf numFmtId="0" fontId="47" fillId="0" borderId="27" xfId="1" applyFont="1" applyBorder="1"/>
    <xf numFmtId="0" fontId="0" fillId="0" borderId="22" xfId="0" applyFont="1" applyBorder="1"/>
    <xf numFmtId="0" fontId="2" fillId="17" borderId="32" xfId="1" applyFill="1" applyBorder="1"/>
    <xf numFmtId="0" fontId="2" fillId="0" borderId="0" xfId="1" applyBorder="1"/>
    <xf numFmtId="0" fontId="47" fillId="0" borderId="0" xfId="1" applyFont="1" applyBorder="1"/>
    <xf numFmtId="0" fontId="47" fillId="17" borderId="13" xfId="1" applyFont="1" applyFill="1" applyBorder="1"/>
    <xf numFmtId="0" fontId="0" fillId="0" borderId="33" xfId="0" applyFont="1" applyBorder="1"/>
    <xf numFmtId="0" fontId="2" fillId="19" borderId="32" xfId="1" applyFill="1" applyBorder="1"/>
    <xf numFmtId="0" fontId="2" fillId="0" borderId="34" xfId="1" applyBorder="1"/>
    <xf numFmtId="0" fontId="47" fillId="19" borderId="13" xfId="1" applyFont="1" applyFill="1" applyBorder="1"/>
    <xf numFmtId="0" fontId="2" fillId="21" borderId="32" xfId="1" applyFill="1" applyBorder="1"/>
    <xf numFmtId="0" fontId="2" fillId="16" borderId="35" xfId="1" applyFill="1" applyBorder="1"/>
    <xf numFmtId="0" fontId="2" fillId="0" borderId="28" xfId="1" applyBorder="1"/>
    <xf numFmtId="0" fontId="0" fillId="0" borderId="28" xfId="0" applyBorder="1"/>
    <xf numFmtId="0" fontId="0" fillId="0" borderId="28" xfId="0" applyFont="1" applyBorder="1"/>
    <xf numFmtId="0" fontId="0" fillId="22" borderId="28" xfId="0" applyFont="1" applyFill="1" applyBorder="1"/>
    <xf numFmtId="0" fontId="47" fillId="0" borderId="28" xfId="1" applyFont="1" applyBorder="1"/>
    <xf numFmtId="0" fontId="0" fillId="0" borderId="24" xfId="0" applyBorder="1"/>
    <xf numFmtId="0" fontId="0" fillId="20" borderId="27" xfId="0" applyFill="1" applyBorder="1"/>
    <xf numFmtId="0" fontId="47" fillId="20" borderId="13" xfId="1" applyFont="1" applyFill="1" applyBorder="1"/>
    <xf numFmtId="0" fontId="0" fillId="0" borderId="22" xfId="0" applyBorder="1"/>
    <xf numFmtId="0" fontId="2" fillId="23" borderId="32" xfId="1" applyFill="1" applyBorder="1"/>
    <xf numFmtId="0" fontId="0" fillId="0" borderId="33" xfId="0" applyBorder="1"/>
    <xf numFmtId="0" fontId="2" fillId="24" borderId="32" xfId="1" applyFill="1" applyBorder="1"/>
    <xf numFmtId="0" fontId="2" fillId="0" borderId="31" xfId="1" applyBorder="1"/>
    <xf numFmtId="0" fontId="0" fillId="25" borderId="13" xfId="0" applyFill="1" applyBorder="1"/>
    <xf numFmtId="0" fontId="0" fillId="20" borderId="13" xfId="0" applyFill="1" applyBorder="1"/>
    <xf numFmtId="0" fontId="2" fillId="0" borderId="32" xfId="1" applyBorder="1"/>
    <xf numFmtId="0" fontId="2" fillId="0" borderId="35" xfId="1" applyBorder="1"/>
    <xf numFmtId="0" fontId="28" fillId="0" borderId="23" xfId="0" applyFont="1" applyBorder="1" applyAlignment="1">
      <alignment horizontal="center" vertical="center" shrinkToFit="1"/>
    </xf>
    <xf numFmtId="0" fontId="48" fillId="26" borderId="0" xfId="1" applyFont="1" applyFill="1" applyAlignment="1">
      <alignment horizontal="center" vertical="center"/>
    </xf>
    <xf numFmtId="20" fontId="44" fillId="5" borderId="13" xfId="1" applyNumberFormat="1" applyFont="1" applyFill="1" applyBorder="1" applyAlignment="1">
      <alignment horizontal="center" vertical="center" shrinkToFit="1"/>
    </xf>
    <xf numFmtId="0" fontId="45" fillId="5" borderId="13" xfId="0" applyNumberFormat="1" applyFont="1" applyFill="1" applyBorder="1" applyAlignment="1">
      <alignment horizontal="center" vertical="center"/>
    </xf>
    <xf numFmtId="20" fontId="44" fillId="17" borderId="13" xfId="1" applyNumberFormat="1" applyFont="1" applyFill="1" applyBorder="1" applyAlignment="1">
      <alignment horizontal="center" vertical="center" shrinkToFit="1"/>
    </xf>
    <xf numFmtId="0" fontId="45" fillId="17" borderId="13" xfId="0" applyNumberFormat="1" applyFont="1" applyFill="1" applyBorder="1" applyAlignment="1">
      <alignment horizontal="center" vertical="center"/>
    </xf>
    <xf numFmtId="20" fontId="44" fillId="23" borderId="13" xfId="1" applyNumberFormat="1" applyFont="1" applyFill="1" applyBorder="1" applyAlignment="1">
      <alignment horizontal="center" vertical="center" shrinkToFit="1"/>
    </xf>
    <xf numFmtId="20" fontId="45" fillId="23" borderId="13" xfId="0" applyNumberFormat="1" applyFont="1" applyFill="1" applyBorder="1" applyAlignment="1">
      <alignment horizontal="center" vertical="center"/>
    </xf>
    <xf numFmtId="0" fontId="45" fillId="23" borderId="13" xfId="0" applyNumberFormat="1" applyFont="1" applyFill="1" applyBorder="1" applyAlignment="1">
      <alignment horizontal="center" vertical="center"/>
    </xf>
    <xf numFmtId="20" fontId="44" fillId="27" borderId="13" xfId="1" applyNumberFormat="1" applyFont="1" applyFill="1" applyBorder="1" applyAlignment="1">
      <alignment horizontal="center" vertical="center" shrinkToFit="1"/>
    </xf>
    <xf numFmtId="20" fontId="45" fillId="27" borderId="13" xfId="0" applyNumberFormat="1" applyFont="1" applyFill="1" applyBorder="1" applyAlignment="1">
      <alignment horizontal="center" vertical="center"/>
    </xf>
    <xf numFmtId="0" fontId="45" fillId="27" borderId="13" xfId="0" applyNumberFormat="1" applyFont="1" applyFill="1" applyBorder="1" applyAlignment="1">
      <alignment horizontal="center" vertical="center"/>
    </xf>
    <xf numFmtId="20" fontId="44" fillId="28" borderId="13" xfId="1" applyNumberFormat="1" applyFont="1" applyFill="1" applyBorder="1" applyAlignment="1">
      <alignment horizontal="center" vertical="center" shrinkToFit="1"/>
    </xf>
    <xf numFmtId="20" fontId="45" fillId="28" borderId="13" xfId="0" applyNumberFormat="1" applyFont="1" applyFill="1" applyBorder="1" applyAlignment="1">
      <alignment horizontal="center" vertical="center"/>
    </xf>
    <xf numFmtId="0" fontId="45" fillId="28" borderId="13" xfId="0" applyNumberFormat="1" applyFont="1" applyFill="1" applyBorder="1" applyAlignment="1">
      <alignment horizontal="center" vertical="center"/>
    </xf>
    <xf numFmtId="20" fontId="44" fillId="29" borderId="13" xfId="1" applyNumberFormat="1" applyFont="1" applyFill="1" applyBorder="1" applyAlignment="1">
      <alignment horizontal="center" vertical="center" shrinkToFit="1"/>
    </xf>
    <xf numFmtId="20" fontId="45" fillId="29" borderId="13" xfId="0" applyNumberFormat="1" applyFont="1" applyFill="1" applyBorder="1" applyAlignment="1">
      <alignment horizontal="center" vertical="center"/>
    </xf>
    <xf numFmtId="0" fontId="45" fillId="29" borderId="13" xfId="0" applyNumberFormat="1" applyFont="1" applyFill="1" applyBorder="1" applyAlignment="1">
      <alignment horizontal="center" vertical="center"/>
    </xf>
    <xf numFmtId="0" fontId="0" fillId="0" borderId="25" xfId="0" applyBorder="1"/>
    <xf numFmtId="0" fontId="45" fillId="0" borderId="26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 horizontal="right"/>
    </xf>
    <xf numFmtId="0" fontId="0" fillId="19" borderId="13" xfId="0" applyFill="1" applyBorder="1"/>
    <xf numFmtId="0" fontId="11" fillId="0" borderId="0" xfId="2" applyAlignment="1">
      <alignment horizontal="center"/>
    </xf>
    <xf numFmtId="20" fontId="50" fillId="28" borderId="13" xfId="0" applyNumberFormat="1" applyFont="1" applyFill="1" applyBorder="1" applyAlignment="1">
      <alignment horizontal="center" vertical="center"/>
    </xf>
    <xf numFmtId="20" fontId="50" fillId="23" borderId="13" xfId="0" applyNumberFormat="1" applyFont="1" applyFill="1" applyBorder="1" applyAlignment="1">
      <alignment horizontal="center" vertical="center"/>
    </xf>
    <xf numFmtId="20" fontId="50" fillId="29" borderId="13" xfId="0" applyNumberFormat="1" applyFont="1" applyFill="1" applyBorder="1" applyAlignment="1">
      <alignment horizontal="center" vertical="center"/>
    </xf>
    <xf numFmtId="20" fontId="50" fillId="5" borderId="13" xfId="0" applyNumberFormat="1" applyFont="1" applyFill="1" applyBorder="1" applyAlignment="1">
      <alignment horizontal="center" vertical="center"/>
    </xf>
    <xf numFmtId="20" fontId="50" fillId="27" borderId="13" xfId="0" applyNumberFormat="1" applyFont="1" applyFill="1" applyBorder="1" applyAlignment="1">
      <alignment horizontal="center" vertical="center"/>
    </xf>
    <xf numFmtId="20" fontId="50" fillId="17" borderId="13" xfId="0" applyNumberFormat="1" applyFont="1" applyFill="1" applyBorder="1" applyAlignment="1">
      <alignment horizontal="center" vertical="center"/>
    </xf>
    <xf numFmtId="20" fontId="50" fillId="0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5" xfId="0" applyBorder="1"/>
    <xf numFmtId="0" fontId="11" fillId="5" borderId="0" xfId="2" applyFill="1" applyAlignment="1">
      <alignment horizontal="center"/>
    </xf>
    <xf numFmtId="0" fontId="41" fillId="5" borderId="0" xfId="2" applyFont="1" applyFill="1" applyAlignment="1">
      <alignment horizontal="center" vertical="center"/>
    </xf>
    <xf numFmtId="0" fontId="33" fillId="5" borderId="13" xfId="32" applyNumberFormat="1" applyFont="1" applyFill="1" applyBorder="1" applyAlignment="1">
      <alignment horizontal="center" vertical="center" shrinkToFit="1"/>
    </xf>
    <xf numFmtId="0" fontId="11" fillId="30" borderId="0" xfId="2" applyFill="1" applyAlignment="1">
      <alignment horizontal="center"/>
    </xf>
    <xf numFmtId="0" fontId="41" fillId="30" borderId="0" xfId="2" applyFont="1" applyFill="1" applyAlignment="1">
      <alignment horizontal="center" vertical="center"/>
    </xf>
    <xf numFmtId="0" fontId="33" fillId="30" borderId="13" xfId="32" applyNumberFormat="1" applyFont="1" applyFill="1" applyBorder="1" applyAlignment="1">
      <alignment horizontal="center" vertical="center" shrinkToFit="1"/>
    </xf>
    <xf numFmtId="0" fontId="11" fillId="20" borderId="0" xfId="2" applyFill="1" applyAlignment="1">
      <alignment horizontal="center"/>
    </xf>
    <xf numFmtId="0" fontId="41" fillId="20" borderId="0" xfId="2" applyFont="1" applyFill="1" applyAlignment="1">
      <alignment horizontal="center" vertical="center"/>
    </xf>
    <xf numFmtId="0" fontId="33" fillId="20" borderId="13" xfId="32" applyNumberFormat="1" applyFont="1" applyFill="1" applyBorder="1" applyAlignment="1">
      <alignment horizontal="center" vertical="center" shrinkToFit="1"/>
    </xf>
    <xf numFmtId="0" fontId="11" fillId="31" borderId="0" xfId="2" applyFill="1" applyAlignment="1">
      <alignment horizontal="center"/>
    </xf>
    <xf numFmtId="0" fontId="41" fillId="31" borderId="0" xfId="2" applyFont="1" applyFill="1" applyAlignment="1">
      <alignment horizontal="center" vertical="center"/>
    </xf>
    <xf numFmtId="0" fontId="33" fillId="31" borderId="13" xfId="32" applyNumberFormat="1" applyFont="1" applyFill="1" applyBorder="1" applyAlignment="1">
      <alignment horizontal="center" vertical="center" shrinkToFit="1"/>
    </xf>
    <xf numFmtId="0" fontId="41" fillId="31" borderId="0" xfId="2" applyFont="1" applyFill="1" applyAlignment="1">
      <alignment horizontal="left" vertical="center"/>
    </xf>
    <xf numFmtId="0" fontId="41" fillId="20" borderId="0" xfId="2" applyFont="1" applyFill="1" applyAlignment="1">
      <alignment horizontal="right" vertical="center"/>
    </xf>
    <xf numFmtId="20" fontId="52" fillId="5" borderId="13" xfId="0" applyNumberFormat="1" applyFont="1" applyFill="1" applyBorder="1" applyAlignment="1">
      <alignment horizontal="center" vertical="center"/>
    </xf>
    <xf numFmtId="20" fontId="44" fillId="16" borderId="13" xfId="1" applyNumberFormat="1" applyFont="1" applyFill="1" applyBorder="1" applyAlignment="1">
      <alignment horizontal="center" vertical="center" shrinkToFit="1"/>
    </xf>
    <xf numFmtId="20" fontId="44" fillId="32" borderId="13" xfId="1" applyNumberFormat="1" applyFont="1" applyFill="1" applyBorder="1" applyAlignment="1">
      <alignment horizontal="center" vertical="center" shrinkToFit="1"/>
    </xf>
    <xf numFmtId="20" fontId="45" fillId="32" borderId="13" xfId="0" applyNumberFormat="1" applyFont="1" applyFill="1" applyBorder="1" applyAlignment="1">
      <alignment horizontal="center" vertical="center"/>
    </xf>
    <xf numFmtId="20" fontId="52" fillId="32" borderId="13" xfId="0" applyNumberFormat="1" applyFont="1" applyFill="1" applyBorder="1" applyAlignment="1">
      <alignment horizontal="center" vertical="center"/>
    </xf>
    <xf numFmtId="20" fontId="50" fillId="16" borderId="13" xfId="0" applyNumberFormat="1" applyFont="1" applyFill="1" applyBorder="1" applyAlignment="1">
      <alignment horizontal="center" vertical="center"/>
    </xf>
    <xf numFmtId="20" fontId="53" fillId="0" borderId="13" xfId="0" applyNumberFormat="1" applyFont="1" applyBorder="1" applyAlignment="1">
      <alignment horizontal="center" vertical="center"/>
    </xf>
    <xf numFmtId="0" fontId="54" fillId="0" borderId="0" xfId="0" applyFont="1"/>
    <xf numFmtId="0" fontId="28" fillId="20" borderId="23" xfId="0" applyFont="1" applyFill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20" borderId="23" xfId="0" applyFont="1" applyFill="1" applyBorder="1" applyAlignment="1">
      <alignment horizontal="center" vertical="center" shrinkToFit="1"/>
    </xf>
    <xf numFmtId="20" fontId="50" fillId="0" borderId="13" xfId="0" applyNumberFormat="1" applyFont="1" applyBorder="1" applyAlignment="1">
      <alignment horizontal="center" vertical="center"/>
    </xf>
    <xf numFmtId="0" fontId="55" fillId="0" borderId="0" xfId="0" applyFont="1"/>
    <xf numFmtId="0" fontId="50" fillId="29" borderId="13" xfId="0" applyNumberFormat="1" applyFont="1" applyFill="1" applyBorder="1" applyAlignment="1">
      <alignment horizontal="center" vertical="center"/>
    </xf>
    <xf numFmtId="20" fontId="50" fillId="32" borderId="13" xfId="0" applyNumberFormat="1" applyFont="1" applyFill="1" applyBorder="1" applyAlignment="1">
      <alignment horizontal="center" vertical="center"/>
    </xf>
    <xf numFmtId="0" fontId="50" fillId="5" borderId="13" xfId="0" applyNumberFormat="1" applyFont="1" applyFill="1" applyBorder="1" applyAlignment="1">
      <alignment horizontal="center" vertical="center"/>
    </xf>
    <xf numFmtId="0" fontId="57" fillId="0" borderId="0" xfId="2" applyNumberFormat="1" applyFont="1" applyFill="1" applyBorder="1" applyAlignment="1" applyProtection="1">
      <alignment horizontal="left" vertical="top" wrapText="1"/>
    </xf>
    <xf numFmtId="0" fontId="58" fillId="0" borderId="13" xfId="2" applyNumberFormat="1" applyFont="1" applyFill="1" applyBorder="1" applyAlignment="1" applyProtection="1">
      <alignment horizontal="left" vertical="center" wrapText="1"/>
    </xf>
    <xf numFmtId="0" fontId="58" fillId="0" borderId="23" xfId="2" applyNumberFormat="1" applyFont="1" applyFill="1" applyBorder="1" applyAlignment="1" applyProtection="1">
      <alignment horizontal="left" vertical="center" wrapText="1"/>
    </xf>
    <xf numFmtId="49" fontId="49" fillId="0" borderId="13" xfId="2" applyNumberFormat="1" applyFont="1" applyFill="1" applyBorder="1" applyAlignment="1" applyProtection="1">
      <alignment horizontal="left" vertical="center" wrapText="1"/>
    </xf>
    <xf numFmtId="49" fontId="24" fillId="16" borderId="13" xfId="33" applyNumberFormat="1" applyFont="1" applyFill="1" applyBorder="1" applyAlignment="1" applyProtection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49" fontId="24" fillId="0" borderId="13" xfId="2" applyNumberFormat="1" applyFont="1" applyFill="1" applyBorder="1" applyAlignment="1" applyProtection="1">
      <alignment horizontal="left" vertical="center" wrapText="1"/>
    </xf>
    <xf numFmtId="0" fontId="37" fillId="0" borderId="13" xfId="2" applyFont="1" applyFill="1" applyBorder="1" applyAlignment="1">
      <alignment horizontal="center" vertical="center" wrapText="1"/>
    </xf>
    <xf numFmtId="0" fontId="36" fillId="20" borderId="13" xfId="34" applyFont="1" applyFill="1" applyBorder="1" applyAlignment="1">
      <alignment horizontal="center" vertical="center" wrapText="1"/>
    </xf>
    <xf numFmtId="165" fontId="39" fillId="20" borderId="13" xfId="0" applyNumberFormat="1" applyFont="1" applyFill="1" applyBorder="1" applyAlignment="1">
      <alignment horizontal="center" vertical="center"/>
    </xf>
    <xf numFmtId="0" fontId="37" fillId="20" borderId="13" xfId="2" applyFont="1" applyFill="1" applyBorder="1" applyAlignment="1">
      <alignment horizontal="center" vertical="center" wrapText="1"/>
    </xf>
    <xf numFmtId="0" fontId="33" fillId="20" borderId="13" xfId="2" applyNumberFormat="1" applyFont="1" applyFill="1" applyBorder="1" applyAlignment="1">
      <alignment horizontal="center" vertical="center" shrinkToFit="1"/>
    </xf>
    <xf numFmtId="0" fontId="38" fillId="20" borderId="13" xfId="34" applyFont="1" applyFill="1" applyBorder="1" applyAlignment="1">
      <alignment horizontal="center" vertical="center" wrapText="1"/>
    </xf>
    <xf numFmtId="0" fontId="50" fillId="16" borderId="13" xfId="0" applyNumberFormat="1" applyFont="1" applyFill="1" applyBorder="1" applyAlignment="1">
      <alignment horizontal="center" vertical="center"/>
    </xf>
    <xf numFmtId="0" fontId="37" fillId="16" borderId="13" xfId="2" applyFont="1" applyFill="1" applyBorder="1" applyAlignment="1">
      <alignment horizontal="center" vertical="center" wrapText="1"/>
    </xf>
    <xf numFmtId="0" fontId="37" fillId="33" borderId="13" xfId="2" applyFont="1" applyFill="1" applyBorder="1" applyAlignment="1">
      <alignment horizontal="center" vertical="center" wrapText="1"/>
    </xf>
    <xf numFmtId="0" fontId="37" fillId="2" borderId="13" xfId="2" applyFont="1" applyFill="1" applyBorder="1" applyAlignment="1">
      <alignment horizontal="center" vertical="center" wrapText="1"/>
    </xf>
    <xf numFmtId="0" fontId="37" fillId="34" borderId="13" xfId="2" applyFont="1" applyFill="1" applyBorder="1" applyAlignment="1">
      <alignment horizontal="center" vertical="center" wrapText="1"/>
    </xf>
    <xf numFmtId="0" fontId="37" fillId="7" borderId="13" xfId="2" applyFont="1" applyFill="1" applyBorder="1" applyAlignment="1">
      <alignment horizontal="center" vertical="center" wrapText="1"/>
    </xf>
    <xf numFmtId="0" fontId="33" fillId="33" borderId="13" xfId="2" applyNumberFormat="1" applyFont="1" applyFill="1" applyBorder="1" applyAlignment="1">
      <alignment horizontal="center" vertical="center" shrinkToFit="1"/>
    </xf>
    <xf numFmtId="0" fontId="37" fillId="35" borderId="13" xfId="2" applyFont="1" applyFill="1" applyBorder="1" applyAlignment="1">
      <alignment horizontal="center" vertical="center" wrapText="1"/>
    </xf>
    <xf numFmtId="0" fontId="37" fillId="36" borderId="13" xfId="2" applyFont="1" applyFill="1" applyBorder="1" applyAlignment="1">
      <alignment horizontal="center" vertical="center" wrapText="1"/>
    </xf>
    <xf numFmtId="0" fontId="37" fillId="37" borderId="13" xfId="2" applyFont="1" applyFill="1" applyBorder="1" applyAlignment="1">
      <alignment horizontal="center" vertical="center" wrapText="1"/>
    </xf>
    <xf numFmtId="0" fontId="33" fillId="37" borderId="13" xfId="2" applyNumberFormat="1" applyFont="1" applyFill="1" applyBorder="1" applyAlignment="1">
      <alignment horizontal="center" vertical="center" shrinkToFit="1"/>
    </xf>
    <xf numFmtId="0" fontId="37" fillId="38" borderId="13" xfId="2" applyFont="1" applyFill="1" applyBorder="1" applyAlignment="1">
      <alignment horizontal="center" vertical="center" wrapText="1"/>
    </xf>
    <xf numFmtId="0" fontId="37" fillId="39" borderId="13" xfId="2" applyFont="1" applyFill="1" applyBorder="1" applyAlignment="1">
      <alignment horizontal="center" vertical="center" wrapText="1"/>
    </xf>
    <xf numFmtId="0" fontId="37" fillId="40" borderId="13" xfId="2" applyFont="1" applyFill="1" applyBorder="1" applyAlignment="1">
      <alignment horizontal="center" vertical="center" wrapText="1"/>
    </xf>
    <xf numFmtId="0" fontId="33" fillId="40" borderId="13" xfId="2" applyNumberFormat="1" applyFont="1" applyFill="1" applyBorder="1" applyAlignment="1">
      <alignment horizontal="center" vertical="center" shrinkToFit="1"/>
    </xf>
    <xf numFmtId="0" fontId="37" fillId="41" borderId="13" xfId="2" applyFont="1" applyFill="1" applyBorder="1" applyAlignment="1">
      <alignment horizontal="center" vertical="center" wrapText="1"/>
    </xf>
    <xf numFmtId="0" fontId="37" fillId="42" borderId="13" xfId="2" applyFont="1" applyFill="1" applyBorder="1" applyAlignment="1">
      <alignment horizontal="center" vertical="center" wrapText="1"/>
    </xf>
    <xf numFmtId="0" fontId="37" fillId="43" borderId="13" xfId="2" applyFont="1" applyFill="1" applyBorder="1" applyAlignment="1">
      <alignment horizontal="center" vertical="center" wrapText="1"/>
    </xf>
    <xf numFmtId="0" fontId="37" fillId="44" borderId="13" xfId="2" applyFont="1" applyFill="1" applyBorder="1" applyAlignment="1">
      <alignment horizontal="center" vertical="center" wrapText="1"/>
    </xf>
    <xf numFmtId="0" fontId="37" fillId="45" borderId="13" xfId="2" applyFont="1" applyFill="1" applyBorder="1" applyAlignment="1">
      <alignment horizontal="center" vertical="center" wrapText="1"/>
    </xf>
    <xf numFmtId="0" fontId="37" fillId="46" borderId="13" xfId="2" applyFont="1" applyFill="1" applyBorder="1" applyAlignment="1">
      <alignment horizontal="center" vertical="center" wrapText="1"/>
    </xf>
    <xf numFmtId="0" fontId="37" fillId="47" borderId="13" xfId="2" applyFont="1" applyFill="1" applyBorder="1" applyAlignment="1">
      <alignment horizontal="center" vertical="center" wrapText="1"/>
    </xf>
    <xf numFmtId="0" fontId="37" fillId="48" borderId="13" xfId="2" applyFont="1" applyFill="1" applyBorder="1" applyAlignment="1">
      <alignment horizontal="center" vertical="center" wrapText="1"/>
    </xf>
    <xf numFmtId="0" fontId="37" fillId="49" borderId="13" xfId="2" applyFont="1" applyFill="1" applyBorder="1" applyAlignment="1">
      <alignment horizontal="center" vertical="center" wrapText="1"/>
    </xf>
    <xf numFmtId="0" fontId="37" fillId="50" borderId="13" xfId="2" applyFont="1" applyFill="1" applyBorder="1" applyAlignment="1">
      <alignment horizontal="center" vertical="center" wrapText="1"/>
    </xf>
    <xf numFmtId="0" fontId="37" fillId="21" borderId="13" xfId="2" applyFont="1" applyFill="1" applyBorder="1" applyAlignment="1">
      <alignment horizontal="center" vertical="center" wrapText="1"/>
    </xf>
    <xf numFmtId="0" fontId="33" fillId="38" borderId="13" xfId="2" applyNumberFormat="1" applyFont="1" applyFill="1" applyBorder="1" applyAlignment="1">
      <alignment horizontal="center" vertical="center" shrinkToFit="1"/>
    </xf>
    <xf numFmtId="0" fontId="59" fillId="0" borderId="13" xfId="2" applyNumberFormat="1" applyFont="1" applyFill="1" applyBorder="1" applyAlignment="1">
      <alignment horizontal="center" vertical="center" shrinkToFit="1"/>
    </xf>
    <xf numFmtId="0" fontId="59" fillId="38" borderId="13" xfId="2" applyNumberFormat="1" applyFont="1" applyFill="1" applyBorder="1" applyAlignment="1">
      <alignment horizontal="center" vertical="center" shrinkToFit="1"/>
    </xf>
    <xf numFmtId="0" fontId="11" fillId="20" borderId="0" xfId="2" applyFill="1"/>
    <xf numFmtId="0" fontId="60" fillId="0" borderId="0" xfId="2" applyFont="1"/>
    <xf numFmtId="0" fontId="59" fillId="33" borderId="13" xfId="2" applyNumberFormat="1" applyFont="1" applyFill="1" applyBorder="1" applyAlignment="1">
      <alignment horizontal="center" vertical="center" shrinkToFit="1"/>
    </xf>
    <xf numFmtId="0" fontId="11" fillId="33" borderId="0" xfId="2" applyFill="1"/>
    <xf numFmtId="0" fontId="61" fillId="0" borderId="0" xfId="2" applyFont="1"/>
    <xf numFmtId="0" fontId="6" fillId="0" borderId="14" xfId="1" applyFont="1" applyBorder="1" applyAlignment="1">
      <alignment horizontal="center" vertical="center" textRotation="90"/>
    </xf>
    <xf numFmtId="0" fontId="2" fillId="0" borderId="14" xfId="1" applyBorder="1" applyAlignment="1">
      <alignment horizontal="center" vertical="center"/>
    </xf>
    <xf numFmtId="49" fontId="24" fillId="0" borderId="21" xfId="33" applyNumberFormat="1" applyFont="1" applyFill="1" applyBorder="1" applyAlignment="1" applyProtection="1">
      <alignment horizontal="left" vertical="center" wrapText="1"/>
    </xf>
    <xf numFmtId="4" fontId="24" fillId="0" borderId="21" xfId="33" applyNumberFormat="1" applyFont="1" applyFill="1" applyBorder="1" applyAlignment="1" applyProtection="1">
      <alignment horizontal="center" vertical="center" wrapText="1"/>
    </xf>
    <xf numFmtId="0" fontId="25" fillId="0" borderId="21" xfId="33" applyNumberFormat="1" applyFont="1" applyFill="1" applyBorder="1" applyAlignment="1" applyProtection="1">
      <alignment horizontal="left" vertical="center" wrapText="1"/>
    </xf>
    <xf numFmtId="4" fontId="25" fillId="0" borderId="21" xfId="33" applyNumberFormat="1" applyFont="1" applyFill="1" applyBorder="1" applyAlignment="1" applyProtection="1">
      <alignment horizontal="center" vertical="center" wrapText="1"/>
    </xf>
    <xf numFmtId="4" fontId="25" fillId="0" borderId="22" xfId="33" applyNumberFormat="1" applyFont="1" applyFill="1" applyBorder="1" applyAlignment="1" applyProtection="1">
      <alignment horizontal="center" wrapText="1"/>
    </xf>
    <xf numFmtId="0" fontId="22" fillId="0" borderId="0" xfId="33" applyNumberFormat="1" applyFont="1" applyFill="1" applyBorder="1" applyAlignment="1" applyProtection="1">
      <alignment horizontal="left" vertical="top" wrapText="1"/>
    </xf>
    <xf numFmtId="0" fontId="24" fillId="0" borderId="0" xfId="33" applyNumberFormat="1" applyFont="1" applyFill="1" applyBorder="1" applyAlignment="1" applyProtection="1">
      <alignment horizontal="left" vertical="top" wrapText="1"/>
    </xf>
    <xf numFmtId="49" fontId="24" fillId="0" borderId="13" xfId="33" applyNumberFormat="1" applyFont="1" applyFill="1" applyBorder="1" applyAlignment="1" applyProtection="1">
      <alignment horizontal="center" vertical="center" wrapText="1"/>
    </xf>
    <xf numFmtId="0" fontId="25" fillId="0" borderId="21" xfId="33" applyNumberFormat="1" applyFont="1" applyFill="1" applyBorder="1" applyAlignment="1" applyProtection="1">
      <alignment horizontal="center" vertical="center" wrapText="1"/>
    </xf>
    <xf numFmtId="4" fontId="24" fillId="0" borderId="26" xfId="33" applyNumberFormat="1" applyFont="1" applyFill="1" applyBorder="1" applyAlignment="1" applyProtection="1">
      <alignment horizontal="center" vertical="center" wrapText="1"/>
    </xf>
    <xf numFmtId="0" fontId="25" fillId="0" borderId="24" xfId="33" applyNumberFormat="1" applyFont="1" applyFill="1" applyBorder="1" applyAlignment="1" applyProtection="1">
      <alignment horizontal="left" vertical="center" wrapText="1"/>
    </xf>
    <xf numFmtId="4" fontId="25" fillId="0" borderId="24" xfId="33" applyNumberFormat="1" applyFont="1" applyFill="1" applyBorder="1" applyAlignment="1" applyProtection="1">
      <alignment horizontal="center" vertical="center" wrapText="1"/>
    </xf>
    <xf numFmtId="49" fontId="24" fillId="0" borderId="25" xfId="33" applyNumberFormat="1" applyFont="1" applyFill="1" applyBorder="1" applyAlignment="1" applyProtection="1">
      <alignment horizontal="center" vertical="center" wrapText="1"/>
    </xf>
    <xf numFmtId="0" fontId="25" fillId="0" borderId="26" xfId="33" applyNumberFormat="1" applyFont="1" applyFill="1" applyBorder="1" applyAlignment="1" applyProtection="1">
      <alignment horizontal="center" vertical="center" wrapText="1"/>
    </xf>
    <xf numFmtId="4" fontId="25" fillId="0" borderId="27" xfId="33" applyNumberFormat="1" applyFont="1" applyFill="1" applyBorder="1" applyAlignment="1" applyProtection="1">
      <alignment horizontal="center" wrapText="1"/>
    </xf>
    <xf numFmtId="0" fontId="25" fillId="0" borderId="28" xfId="33" applyNumberFormat="1" applyFont="1" applyFill="1" applyBorder="1" applyAlignment="1" applyProtection="1">
      <alignment horizontal="left" vertical="center" wrapText="1"/>
    </xf>
    <xf numFmtId="49" fontId="49" fillId="0" borderId="21" xfId="33" applyNumberFormat="1" applyFont="1" applyFill="1" applyBorder="1" applyAlignment="1" applyProtection="1">
      <alignment horizontal="left" vertical="center" wrapText="1"/>
    </xf>
    <xf numFmtId="49" fontId="24" fillId="16" borderId="21" xfId="33" applyNumberFormat="1" applyFont="1" applyFill="1" applyBorder="1" applyAlignment="1" applyProtection="1">
      <alignment horizontal="left" vertical="center" wrapText="1"/>
    </xf>
    <xf numFmtId="4" fontId="24" fillId="16" borderId="21" xfId="33" applyNumberFormat="1" applyFont="1" applyFill="1" applyBorder="1" applyAlignment="1" applyProtection="1">
      <alignment horizontal="center" vertical="center" wrapText="1"/>
    </xf>
    <xf numFmtId="4" fontId="24" fillId="16" borderId="26" xfId="33" applyNumberFormat="1" applyFont="1" applyFill="1" applyBorder="1" applyAlignment="1" applyProtection="1">
      <alignment horizontal="center" vertical="center" wrapText="1"/>
    </xf>
    <xf numFmtId="0" fontId="24" fillId="0" borderId="0" xfId="33" applyNumberFormat="1" applyFont="1" applyFill="1" applyBorder="1" applyAlignment="1" applyProtection="1">
      <alignment horizontal="right" vertical="center" wrapText="1"/>
    </xf>
    <xf numFmtId="0" fontId="49" fillId="0" borderId="0" xfId="2" applyNumberFormat="1" applyFont="1" applyFill="1" applyBorder="1" applyAlignment="1" applyProtection="1">
      <alignment horizontal="right" vertical="center" wrapText="1"/>
    </xf>
    <xf numFmtId="0" fontId="58" fillId="0" borderId="21" xfId="2" applyNumberFormat="1" applyFont="1" applyFill="1" applyBorder="1" applyAlignment="1" applyProtection="1">
      <alignment horizontal="left" vertical="center" wrapText="1"/>
    </xf>
    <xf numFmtId="4" fontId="58" fillId="0" borderId="21" xfId="2" applyNumberFormat="1" applyFont="1" applyFill="1" applyBorder="1" applyAlignment="1" applyProtection="1">
      <alignment horizontal="center" vertical="center" wrapText="1"/>
    </xf>
    <xf numFmtId="4" fontId="58" fillId="0" borderId="22" xfId="2" applyNumberFormat="1" applyFont="1" applyFill="1" applyBorder="1" applyAlignment="1" applyProtection="1">
      <alignment horizontal="center" wrapText="1"/>
    </xf>
    <xf numFmtId="0" fontId="58" fillId="0" borderId="24" xfId="2" applyNumberFormat="1" applyFont="1" applyFill="1" applyBorder="1" applyAlignment="1" applyProtection="1">
      <alignment horizontal="left" vertical="center" wrapText="1"/>
    </xf>
    <xf numFmtId="4" fontId="58" fillId="0" borderId="24" xfId="2" applyNumberFormat="1" applyFont="1" applyFill="1" applyBorder="1" applyAlignment="1" applyProtection="1">
      <alignment horizontal="center" vertical="center" wrapText="1"/>
    </xf>
    <xf numFmtId="49" fontId="49" fillId="0" borderId="21" xfId="2" applyNumberFormat="1" applyFont="1" applyFill="1" applyBorder="1" applyAlignment="1" applyProtection="1">
      <alignment horizontal="left" vertical="center" wrapText="1"/>
    </xf>
    <xf numFmtId="4" fontId="49" fillId="0" borderId="21" xfId="2" applyNumberFormat="1" applyFont="1" applyFill="1" applyBorder="1" applyAlignment="1" applyProtection="1">
      <alignment horizontal="center" vertical="center" wrapText="1"/>
    </xf>
    <xf numFmtId="49" fontId="49" fillId="0" borderId="13" xfId="2" applyNumberFormat="1" applyFont="1" applyFill="1" applyBorder="1" applyAlignment="1" applyProtection="1">
      <alignment horizontal="center" vertical="center" wrapText="1"/>
    </xf>
    <xf numFmtId="0" fontId="49" fillId="0" borderId="0" xfId="2" applyNumberFormat="1" applyFont="1" applyFill="1" applyBorder="1" applyAlignment="1" applyProtection="1">
      <alignment horizontal="left" vertical="top" wrapText="1"/>
    </xf>
    <xf numFmtId="0" fontId="58" fillId="0" borderId="21" xfId="2" applyNumberFormat="1" applyFont="1" applyFill="1" applyBorder="1" applyAlignment="1" applyProtection="1">
      <alignment horizontal="center" vertical="center" wrapText="1"/>
    </xf>
    <xf numFmtId="0" fontId="56" fillId="0" borderId="0" xfId="2" applyNumberFormat="1" applyFont="1" applyFill="1" applyBorder="1" applyAlignment="1" applyProtection="1">
      <alignment horizontal="left" vertical="top" wrapText="1"/>
    </xf>
    <xf numFmtId="49" fontId="34" fillId="0" borderId="13" xfId="16" applyNumberFormat="1" applyFont="1" applyFill="1" applyBorder="1" applyAlignment="1">
      <alignment horizontal="center" vertical="center" textRotation="90" wrapText="1"/>
    </xf>
    <xf numFmtId="49" fontId="34" fillId="20" borderId="13" xfId="16" applyNumberFormat="1" applyFont="1" applyFill="1" applyBorder="1" applyAlignment="1">
      <alignment horizontal="center" vertical="center" textRotation="90" wrapText="1"/>
    </xf>
    <xf numFmtId="0" fontId="62" fillId="33" borderId="13" xfId="2" applyFont="1" applyFill="1" applyBorder="1" applyAlignment="1">
      <alignment horizontal="center" vertical="center" wrapText="1"/>
    </xf>
    <xf numFmtId="0" fontId="63" fillId="0" borderId="0" xfId="2" applyFont="1"/>
  </cellXfs>
  <cellStyles count="35">
    <cellStyle name="Normalny" xfId="0" builtinId="0"/>
    <cellStyle name="Normalny 2" xfId="2"/>
    <cellStyle name="Normalny 2 2" xfId="1"/>
    <cellStyle name="Normalny 2 2 2" xfId="3"/>
    <cellStyle name="Normalny 2 3" xfId="4"/>
    <cellStyle name="Normalny 2 4" xfId="5"/>
    <cellStyle name="Normalny 2 5" xfId="6"/>
    <cellStyle name="Normalny 2 6" xfId="7"/>
    <cellStyle name="Normalny 3" xfId="8"/>
    <cellStyle name="Normalny 3 2" xfId="9"/>
    <cellStyle name="Normalny 3 3" xfId="10"/>
    <cellStyle name="Normalny 3 4" xfId="11"/>
    <cellStyle name="Normalny 4" xfId="12"/>
    <cellStyle name="Normalny 5" xfId="13"/>
    <cellStyle name="Normalny 6" xfId="33"/>
    <cellStyle name="Normalny_Arkusz1" xfId="34"/>
    <cellStyle name="VulcanStyle1" xfId="14"/>
    <cellStyle name="VulcanStyle1 2" xfId="15"/>
    <cellStyle name="VulcanStyle10" xfId="16"/>
    <cellStyle name="VulcanStyle11" xfId="17"/>
    <cellStyle name="VulcanStyle12" xfId="18"/>
    <cellStyle name="VulcanStyle13" xfId="19"/>
    <cellStyle name="VulcanStyle14" xfId="20"/>
    <cellStyle name="VulcanStyle15" xfId="21"/>
    <cellStyle name="VulcanStyle16" xfId="22"/>
    <cellStyle name="VulcanStyle17" xfId="23"/>
    <cellStyle name="VulcanStyle18" xfId="24"/>
    <cellStyle name="VulcanStyle2" xfId="25"/>
    <cellStyle name="VulcanStyle3" xfId="26"/>
    <cellStyle name="VulcanStyle4" xfId="27"/>
    <cellStyle name="VulcanStyle5" xfId="28"/>
    <cellStyle name="VulcanStyle6" xfId="29"/>
    <cellStyle name="VulcanStyle7" xfId="30"/>
    <cellStyle name="VulcanStyle8" xfId="31"/>
    <cellStyle name="VulcanStyle9" xfId="32"/>
  </cellStyles>
  <dxfs count="2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indexed="10"/>
      </font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BB1BA4"/>
      <color rgb="FFFF33CC"/>
      <color rgb="FFCFF7FF"/>
      <color rgb="FFC60BEB"/>
      <color rgb="FFEBFB15"/>
      <color rgb="FFE9F890"/>
      <color rgb="FFFFCCFF"/>
      <color rgb="FFFFCC00"/>
      <color rgb="FFA9EEF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ilia.maciejewska.MEN-3545/Ustawienia%20lokalne/Temporary%20Internet%20Files/Content.Outlook/32262Z0G/Users/Kamil/Desktop/311204%20technikum%20budownictwa/311204_Technik_budownictwa_09.01.2012_W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1204_T_p"/>
      <sheetName val="311204_T_p_1"/>
      <sheetName val="311204_T_p 2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workbookViewId="0">
      <pane xSplit="4" ySplit="3" topLeftCell="F4" activePane="bottomRight" state="frozenSplit"/>
      <selection activeCell="A2" sqref="A2"/>
      <selection pane="topRight" activeCell="B2" sqref="B2"/>
      <selection pane="bottomLeft" activeCell="A3" sqref="A3"/>
      <selection pane="bottomRight" activeCell="Q3" sqref="Q3"/>
    </sheetView>
  </sheetViews>
  <sheetFormatPr defaultRowHeight="20.25" customHeight="1"/>
  <cols>
    <col min="1" max="1" width="4.875" style="1" customWidth="1"/>
    <col min="2" max="3" width="7.25" style="1" customWidth="1"/>
    <col min="4" max="4" width="11.75" style="1" customWidth="1"/>
    <col min="5" max="5" width="10.25" style="1" hidden="1" customWidth="1"/>
    <col min="6" max="10" width="10.25" style="1" customWidth="1"/>
    <col min="11" max="12" width="11" style="1" hidden="1" customWidth="1"/>
    <col min="13" max="13" width="9" style="1"/>
    <col min="14" max="14" width="9.75" style="1" bestFit="1" customWidth="1"/>
    <col min="15" max="16384" width="9" style="1"/>
  </cols>
  <sheetData>
    <row r="1" spans="1:17" ht="20.25" customHeight="1" thickBot="1">
      <c r="E1" s="1">
        <v>0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f>F3-M3</f>
        <v>21</v>
      </c>
      <c r="N1" s="1">
        <f t="shared" ref="N1:Q1" si="0">G3-N3</f>
        <v>22</v>
      </c>
      <c r="O1" s="1">
        <f t="shared" si="0"/>
        <v>23</v>
      </c>
      <c r="P1" s="1">
        <f t="shared" si="0"/>
        <v>22</v>
      </c>
      <c r="Q1" s="1">
        <f t="shared" si="0"/>
        <v>22</v>
      </c>
    </row>
    <row r="2" spans="1:17" ht="20.25" customHeight="1" thickTop="1" thickBot="1">
      <c r="B2" s="2" t="s">
        <v>0</v>
      </c>
      <c r="C2" s="2"/>
      <c r="D2" s="2" t="s">
        <v>1</v>
      </c>
      <c r="E2" s="3" t="s">
        <v>2</v>
      </c>
      <c r="F2" s="4" t="s">
        <v>3</v>
      </c>
      <c r="G2" s="5" t="s">
        <v>4</v>
      </c>
      <c r="H2" s="5" t="s">
        <v>5</v>
      </c>
      <c r="I2" s="5" t="s">
        <v>6</v>
      </c>
      <c r="J2" s="6" t="s">
        <v>7</v>
      </c>
      <c r="M2" s="4" t="s">
        <v>3</v>
      </c>
      <c r="N2" s="5" t="s">
        <v>4</v>
      </c>
      <c r="O2" s="5" t="s">
        <v>5</v>
      </c>
      <c r="P2" s="5" t="s">
        <v>6</v>
      </c>
      <c r="Q2" s="6" t="s">
        <v>7</v>
      </c>
    </row>
    <row r="3" spans="1:17" ht="20.25" customHeight="1" thickTop="1" thickBot="1">
      <c r="B3" s="7"/>
      <c r="C3" s="8"/>
      <c r="D3" s="9">
        <v>43710</v>
      </c>
      <c r="E3" s="10">
        <f>COUNT(E4:E47)</f>
        <v>44</v>
      </c>
      <c r="F3" s="11">
        <f>COUNT(F4:F47)</f>
        <v>35</v>
      </c>
      <c r="G3" s="11">
        <f t="shared" ref="G3:J3" si="1">COUNT(G4:G47)</f>
        <v>38</v>
      </c>
      <c r="H3" s="11">
        <f t="shared" si="1"/>
        <v>39</v>
      </c>
      <c r="I3" s="11">
        <f t="shared" si="1"/>
        <v>38</v>
      </c>
      <c r="J3" s="11">
        <f t="shared" si="1"/>
        <v>37</v>
      </c>
      <c r="M3" s="11">
        <f>COUNT(F4:F20)</f>
        <v>14</v>
      </c>
      <c r="N3" s="11">
        <f t="shared" ref="N3:Q3" si="2">COUNT(G4:G20)</f>
        <v>16</v>
      </c>
      <c r="O3" s="11">
        <f t="shared" si="2"/>
        <v>16</v>
      </c>
      <c r="P3" s="11">
        <f t="shared" si="2"/>
        <v>16</v>
      </c>
      <c r="Q3" s="11">
        <f t="shared" si="2"/>
        <v>15</v>
      </c>
    </row>
    <row r="4" spans="1:17" ht="20.25" customHeight="1" thickTop="1">
      <c r="B4" s="12">
        <v>1</v>
      </c>
      <c r="C4" s="13"/>
      <c r="D4" s="13">
        <v>1</v>
      </c>
      <c r="E4" s="14">
        <f>E5-7</f>
        <v>43709</v>
      </c>
      <c r="F4" s="15">
        <f>IF(WEEKDAY($D$3)=2,$D$3,TEXT($D$3,"dd mmmm"))</f>
        <v>43710</v>
      </c>
      <c r="G4" s="15">
        <f>IF(WEEKDAY($D$3)+1=3,$D$3+1,TEXT($D$3+1,"dd mmmm"))</f>
        <v>43711</v>
      </c>
      <c r="H4" s="15">
        <f>IF(WEEKDAY($D$3)+2=4,$D$3+2,TEXT($D$3+2,"dd mmmm"))</f>
        <v>43712</v>
      </c>
      <c r="I4" s="15">
        <f>IF(WEEKDAY($D$3)+3=5,$D$3+3,TEXT($D$3+3,"dd mmmm"))</f>
        <v>43713</v>
      </c>
      <c r="J4" s="16">
        <f>$D$3+(7*(MATCH($D4,$D$4:$D$47,0)-1)+(MATCH(J$1,$F$1:$J$1,0)-1))</f>
        <v>43714</v>
      </c>
      <c r="K4" s="16">
        <f>J4+1</f>
        <v>43715</v>
      </c>
      <c r="L4" s="16">
        <f>E5</f>
        <v>43716</v>
      </c>
    </row>
    <row r="5" spans="1:17" ht="20.25" customHeight="1">
      <c r="B5" s="17">
        <f>IF(B4="",1,B4+1)</f>
        <v>2</v>
      </c>
      <c r="C5" s="18"/>
      <c r="D5" s="18">
        <v>2</v>
      </c>
      <c r="E5" s="14">
        <f>F5-1</f>
        <v>43716</v>
      </c>
      <c r="F5" s="15">
        <f>$D$3+(7*(MATCH($D5,$D$4:$D$47,0)-1)+(MATCH(F$1,$F$1:$J$1,0)-1))</f>
        <v>43717</v>
      </c>
      <c r="G5" s="19">
        <f>$D$3+(7*(MATCH($D5,$D$4:$D$47,0)-1)+(MATCH(G$1,$F$1:$J$1,0)-1))</f>
        <v>43718</v>
      </c>
      <c r="H5" s="19">
        <f>$D$3+(7*(MATCH($D5,$D$4:$D$47,0)-1)+(MATCH(H$1,$F$1:$J$1,0)-1))</f>
        <v>43719</v>
      </c>
      <c r="I5" s="20">
        <f>$D$3+(7*(MATCH($D5,$D$4:$D$47,0)-1)+(MATCH(I$1,$F$1:$J$1,0)-1))</f>
        <v>43720</v>
      </c>
      <c r="J5" s="16">
        <f>$D$3+(7*(MATCH($D5,$D$4:$D$47,0)-1)+(MATCH(J$1,$F$1:$J$1,0)-1))</f>
        <v>43721</v>
      </c>
      <c r="K5" s="16">
        <f t="shared" ref="K5:K7" si="3">J5+1</f>
        <v>43722</v>
      </c>
      <c r="L5" s="16">
        <f t="shared" ref="L5:L7" si="4">E6</f>
        <v>43723</v>
      </c>
    </row>
    <row r="6" spans="1:17" ht="20.25" customHeight="1">
      <c r="B6" s="17">
        <f>IF(AND(B5=0,B4=0)=TRUE,1,IF(B5=0,B4+1,B5+1))</f>
        <v>3</v>
      </c>
      <c r="C6" s="18"/>
      <c r="D6" s="18">
        <v>3</v>
      </c>
      <c r="E6" s="14">
        <f>E5+7</f>
        <v>43723</v>
      </c>
      <c r="F6" s="15">
        <f t="shared" ref="F6:J8" si="5">$E6+F$1</f>
        <v>43724</v>
      </c>
      <c r="G6" s="15">
        <f t="shared" si="5"/>
        <v>43725</v>
      </c>
      <c r="H6" s="15">
        <f t="shared" si="5"/>
        <v>43726</v>
      </c>
      <c r="I6" s="15">
        <f t="shared" si="5"/>
        <v>43727</v>
      </c>
      <c r="J6" s="15">
        <f t="shared" si="5"/>
        <v>43728</v>
      </c>
      <c r="K6" s="16">
        <f t="shared" si="3"/>
        <v>43729</v>
      </c>
      <c r="L6" s="16">
        <f t="shared" si="4"/>
        <v>43730</v>
      </c>
    </row>
    <row r="7" spans="1:17" ht="20.25" customHeight="1">
      <c r="B7" s="17">
        <f t="shared" ref="B7:B31" si="6">IF(AND(B6=0,B5=0)=TRUE,B4+1,IF(B6=0,B5+1,B6+1))</f>
        <v>4</v>
      </c>
      <c r="C7" s="18"/>
      <c r="D7" s="18">
        <v>4</v>
      </c>
      <c r="E7" s="14">
        <f t="shared" ref="E7:E47" si="7">E6+7</f>
        <v>43730</v>
      </c>
      <c r="F7" s="15">
        <f t="shared" si="5"/>
        <v>43731</v>
      </c>
      <c r="G7" s="15">
        <f t="shared" si="5"/>
        <v>43732</v>
      </c>
      <c r="H7" s="15">
        <f t="shared" si="5"/>
        <v>43733</v>
      </c>
      <c r="I7" s="15">
        <f t="shared" si="5"/>
        <v>43734</v>
      </c>
      <c r="J7" s="15">
        <f t="shared" si="5"/>
        <v>43735</v>
      </c>
      <c r="K7" s="16">
        <f t="shared" si="3"/>
        <v>43736</v>
      </c>
      <c r="L7" s="16">
        <f t="shared" si="4"/>
        <v>43737</v>
      </c>
      <c r="N7" s="1">
        <f>WEEKDAY($D$3)</f>
        <v>2</v>
      </c>
    </row>
    <row r="8" spans="1:17" ht="20.25" customHeight="1">
      <c r="B8" s="17">
        <f t="shared" si="6"/>
        <v>5</v>
      </c>
      <c r="C8" s="18"/>
      <c r="D8" s="18">
        <v>5</v>
      </c>
      <c r="E8" s="14">
        <f t="shared" si="7"/>
        <v>43737</v>
      </c>
      <c r="F8" s="15">
        <f t="shared" si="5"/>
        <v>43738</v>
      </c>
      <c r="G8" s="21">
        <f t="shared" ref="F8:L11" si="8">IF(TEXT($E8+G$1,"dd mmmm")="14 październik","DEN",$E8+G$1)</f>
        <v>43739</v>
      </c>
      <c r="H8" s="21">
        <f t="shared" si="8"/>
        <v>43740</v>
      </c>
      <c r="I8" s="21">
        <f t="shared" si="8"/>
        <v>43741</v>
      </c>
      <c r="J8" s="21">
        <f t="shared" si="8"/>
        <v>43742</v>
      </c>
      <c r="K8" s="15">
        <f t="shared" si="8"/>
        <v>43743</v>
      </c>
      <c r="L8" s="15">
        <f t="shared" si="8"/>
        <v>43744</v>
      </c>
    </row>
    <row r="9" spans="1:17" ht="20.25" customHeight="1">
      <c r="B9" s="17">
        <f t="shared" si="6"/>
        <v>6</v>
      </c>
      <c r="C9" s="18"/>
      <c r="D9" s="18">
        <v>6</v>
      </c>
      <c r="E9" s="14">
        <f t="shared" si="7"/>
        <v>43744</v>
      </c>
      <c r="F9" s="21">
        <f t="shared" si="8"/>
        <v>43745</v>
      </c>
      <c r="G9" s="21">
        <f t="shared" si="8"/>
        <v>43746</v>
      </c>
      <c r="H9" s="21">
        <f t="shared" si="8"/>
        <v>43747</v>
      </c>
      <c r="I9" s="21">
        <f t="shared" si="8"/>
        <v>43748</v>
      </c>
      <c r="J9" s="21">
        <f t="shared" si="8"/>
        <v>43749</v>
      </c>
      <c r="K9" s="15">
        <f t="shared" si="8"/>
        <v>43750</v>
      </c>
      <c r="L9" s="15">
        <f t="shared" si="8"/>
        <v>43751</v>
      </c>
    </row>
    <row r="10" spans="1:17" ht="20.25" customHeight="1">
      <c r="B10" s="17">
        <f t="shared" si="6"/>
        <v>7</v>
      </c>
      <c r="C10" s="18"/>
      <c r="D10" s="18">
        <v>7</v>
      </c>
      <c r="E10" s="14">
        <f t="shared" si="7"/>
        <v>43751</v>
      </c>
      <c r="F10" s="21" t="str">
        <f t="shared" si="8"/>
        <v>DEN</v>
      </c>
      <c r="G10" s="21">
        <f t="shared" si="8"/>
        <v>43753</v>
      </c>
      <c r="H10" s="21">
        <f t="shared" si="8"/>
        <v>43754</v>
      </c>
      <c r="I10" s="21">
        <f t="shared" si="8"/>
        <v>43755</v>
      </c>
      <c r="J10" s="21">
        <f t="shared" si="8"/>
        <v>43756</v>
      </c>
      <c r="K10" s="15">
        <f t="shared" si="8"/>
        <v>43757</v>
      </c>
      <c r="L10" s="15">
        <f t="shared" si="8"/>
        <v>43758</v>
      </c>
    </row>
    <row r="11" spans="1:17" ht="20.25" customHeight="1">
      <c r="B11" s="17">
        <f t="shared" si="6"/>
        <v>8</v>
      </c>
      <c r="C11" s="18"/>
      <c r="D11" s="18">
        <v>8</v>
      </c>
      <c r="E11" s="14">
        <f t="shared" si="7"/>
        <v>43758</v>
      </c>
      <c r="F11" s="22">
        <f t="shared" si="8"/>
        <v>43759</v>
      </c>
      <c r="G11" s="22">
        <f t="shared" si="8"/>
        <v>43760</v>
      </c>
      <c r="H11" s="22">
        <f t="shared" si="8"/>
        <v>43761</v>
      </c>
      <c r="I11" s="22">
        <f t="shared" si="8"/>
        <v>43762</v>
      </c>
      <c r="J11" s="22">
        <f t="shared" si="8"/>
        <v>43763</v>
      </c>
      <c r="K11" s="15">
        <f t="shared" si="8"/>
        <v>43764</v>
      </c>
      <c r="L11" s="15">
        <f t="shared" si="8"/>
        <v>43765</v>
      </c>
    </row>
    <row r="12" spans="1:17" ht="20.25" customHeight="1">
      <c r="A12" s="261" t="s">
        <v>8</v>
      </c>
      <c r="B12" s="17">
        <f t="shared" si="6"/>
        <v>9</v>
      </c>
      <c r="C12" s="18"/>
      <c r="D12" s="18">
        <v>9</v>
      </c>
      <c r="E12" s="14">
        <f t="shared" si="7"/>
        <v>43765</v>
      </c>
      <c r="F12" s="22">
        <f>IF(TEXT($E12+F$1,"dd mmmm")="01 listopad","1 listopada",IF(TEXT($E12+F$1,"dd mmmm")="11 listopad","11 listopada",$E12+F$1))</f>
        <v>43766</v>
      </c>
      <c r="G12" s="22">
        <f t="shared" ref="F12:L17" si="9">IF(TEXT($E12+G$1,"dd mmmm")="01 listopad","1 listopada",IF(TEXT($E12+G$1,"dd mmmm")="11 listopad","11 listopada",$E12+G$1))</f>
        <v>43767</v>
      </c>
      <c r="H12" s="22">
        <f t="shared" si="9"/>
        <v>43768</v>
      </c>
      <c r="I12" s="22">
        <f t="shared" si="9"/>
        <v>43769</v>
      </c>
      <c r="J12" s="22" t="str">
        <f t="shared" si="9"/>
        <v>1 listopada</v>
      </c>
      <c r="K12" s="23">
        <f t="shared" si="9"/>
        <v>43771</v>
      </c>
      <c r="L12" s="23">
        <f t="shared" si="9"/>
        <v>43772</v>
      </c>
    </row>
    <row r="13" spans="1:17" ht="20.25" customHeight="1">
      <c r="A13" s="262"/>
      <c r="B13" s="17">
        <f t="shared" si="6"/>
        <v>10</v>
      </c>
      <c r="C13" s="18"/>
      <c r="D13" s="18">
        <v>10</v>
      </c>
      <c r="E13" s="14">
        <f t="shared" si="7"/>
        <v>43772</v>
      </c>
      <c r="F13" s="23">
        <f t="shared" si="9"/>
        <v>43773</v>
      </c>
      <c r="G13" s="23">
        <f t="shared" si="9"/>
        <v>43774</v>
      </c>
      <c r="H13" s="23">
        <f t="shared" si="9"/>
        <v>43775</v>
      </c>
      <c r="I13" s="23">
        <f t="shared" si="9"/>
        <v>43776</v>
      </c>
      <c r="J13" s="23">
        <f t="shared" si="9"/>
        <v>43777</v>
      </c>
      <c r="K13" s="23">
        <f t="shared" si="9"/>
        <v>43778</v>
      </c>
      <c r="L13" s="23">
        <f t="shared" si="9"/>
        <v>43779</v>
      </c>
    </row>
    <row r="14" spans="1:17" ht="20.25" customHeight="1">
      <c r="A14" s="262"/>
      <c r="B14" s="17">
        <f t="shared" si="6"/>
        <v>11</v>
      </c>
      <c r="C14" s="18"/>
      <c r="D14" s="18">
        <v>11</v>
      </c>
      <c r="E14" s="14">
        <f t="shared" si="7"/>
        <v>43779</v>
      </c>
      <c r="F14" s="23" t="str">
        <f t="shared" ref="F14:F16" si="10">IF(TEXT($E14+F$1,"dd mmmm")="01 listopad","1 listopada",IF(TEXT($E14+F$1,"dd mmmm")="11 listopad","11 listopada",$E14+F$1))</f>
        <v>11 listopada</v>
      </c>
      <c r="G14" s="23">
        <f t="shared" si="9"/>
        <v>43781</v>
      </c>
      <c r="H14" s="23">
        <f t="shared" si="9"/>
        <v>43782</v>
      </c>
      <c r="I14" s="23">
        <f t="shared" si="9"/>
        <v>43783</v>
      </c>
      <c r="J14" s="23">
        <f t="shared" si="9"/>
        <v>43784</v>
      </c>
      <c r="K14" s="23">
        <f t="shared" si="9"/>
        <v>43785</v>
      </c>
      <c r="L14" s="23">
        <f t="shared" si="9"/>
        <v>43786</v>
      </c>
    </row>
    <row r="15" spans="1:17" ht="20.25" customHeight="1">
      <c r="A15" s="262"/>
      <c r="B15" s="17">
        <f t="shared" si="6"/>
        <v>12</v>
      </c>
      <c r="C15" s="18"/>
      <c r="D15" s="18">
        <v>12</v>
      </c>
      <c r="E15" s="14">
        <f t="shared" si="7"/>
        <v>43786</v>
      </c>
      <c r="F15" s="23">
        <f t="shared" si="10"/>
        <v>43787</v>
      </c>
      <c r="G15" s="23">
        <f t="shared" si="9"/>
        <v>43788</v>
      </c>
      <c r="H15" s="23">
        <f t="shared" si="9"/>
        <v>43789</v>
      </c>
      <c r="I15" s="23">
        <f t="shared" si="9"/>
        <v>43790</v>
      </c>
      <c r="J15" s="23">
        <f t="shared" si="9"/>
        <v>43791</v>
      </c>
      <c r="K15" s="23">
        <f t="shared" si="9"/>
        <v>43792</v>
      </c>
      <c r="L15" s="23">
        <f t="shared" si="9"/>
        <v>43793</v>
      </c>
    </row>
    <row r="16" spans="1:17" ht="20.25" customHeight="1">
      <c r="A16" s="262"/>
      <c r="B16" s="17">
        <f t="shared" si="6"/>
        <v>13</v>
      </c>
      <c r="C16" s="18"/>
      <c r="D16" s="18">
        <v>13</v>
      </c>
      <c r="E16" s="14">
        <f t="shared" si="7"/>
        <v>43793</v>
      </c>
      <c r="F16" s="23">
        <f t="shared" si="10"/>
        <v>43794</v>
      </c>
      <c r="G16" s="23">
        <f t="shared" si="9"/>
        <v>43795</v>
      </c>
      <c r="H16" s="23">
        <f t="shared" si="9"/>
        <v>43796</v>
      </c>
      <c r="I16" s="23">
        <f t="shared" si="9"/>
        <v>43797</v>
      </c>
      <c r="J16" s="23">
        <f t="shared" si="9"/>
        <v>43798</v>
      </c>
      <c r="K16" s="23">
        <f t="shared" si="9"/>
        <v>43799</v>
      </c>
      <c r="L16" s="23">
        <f t="shared" si="9"/>
        <v>43800</v>
      </c>
    </row>
    <row r="17" spans="1:12" ht="20.25" customHeight="1">
      <c r="A17" s="262"/>
      <c r="B17" s="17">
        <f t="shared" si="6"/>
        <v>14</v>
      </c>
      <c r="C17" s="18"/>
      <c r="D17" s="18">
        <v>14</v>
      </c>
      <c r="E17" s="14">
        <f t="shared" si="7"/>
        <v>43800</v>
      </c>
      <c r="F17" s="24">
        <f t="shared" ref="F17:L21" si="11">$E17+F$1</f>
        <v>43801</v>
      </c>
      <c r="G17" s="24">
        <f t="shared" si="11"/>
        <v>43802</v>
      </c>
      <c r="H17" s="24">
        <f t="shared" si="11"/>
        <v>43803</v>
      </c>
      <c r="I17" s="24">
        <f t="shared" si="11"/>
        <v>43804</v>
      </c>
      <c r="J17" s="24">
        <f t="shared" si="11"/>
        <v>43805</v>
      </c>
      <c r="K17" s="23">
        <f t="shared" si="9"/>
        <v>43806</v>
      </c>
      <c r="L17" s="23">
        <f t="shared" si="9"/>
        <v>43807</v>
      </c>
    </row>
    <row r="18" spans="1:12" ht="20.25" customHeight="1">
      <c r="A18" s="262"/>
      <c r="B18" s="17">
        <f t="shared" si="6"/>
        <v>15</v>
      </c>
      <c r="C18" s="18"/>
      <c r="D18" s="18">
        <v>15</v>
      </c>
      <c r="E18" s="14">
        <f t="shared" si="7"/>
        <v>43807</v>
      </c>
      <c r="F18" s="24">
        <f t="shared" si="11"/>
        <v>43808</v>
      </c>
      <c r="G18" s="24">
        <f t="shared" si="11"/>
        <v>43809</v>
      </c>
      <c r="H18" s="24">
        <f t="shared" si="11"/>
        <v>43810</v>
      </c>
      <c r="I18" s="24">
        <f t="shared" si="11"/>
        <v>43811</v>
      </c>
      <c r="J18" s="24">
        <f t="shared" si="11"/>
        <v>43812</v>
      </c>
      <c r="K18" s="24">
        <f t="shared" si="11"/>
        <v>43813</v>
      </c>
      <c r="L18" s="24">
        <f t="shared" si="11"/>
        <v>43814</v>
      </c>
    </row>
    <row r="19" spans="1:12" ht="20.25" customHeight="1">
      <c r="A19" s="262"/>
      <c r="B19" s="17">
        <f t="shared" si="6"/>
        <v>16</v>
      </c>
      <c r="C19" s="18"/>
      <c r="D19" s="18">
        <v>16</v>
      </c>
      <c r="E19" s="14">
        <f t="shared" si="7"/>
        <v>43814</v>
      </c>
      <c r="F19" s="24">
        <f t="shared" si="11"/>
        <v>43815</v>
      </c>
      <c r="G19" s="24">
        <f t="shared" si="11"/>
        <v>43816</v>
      </c>
      <c r="H19" s="24">
        <f t="shared" si="11"/>
        <v>43817</v>
      </c>
      <c r="I19" s="24">
        <f t="shared" si="11"/>
        <v>43818</v>
      </c>
      <c r="J19" s="24">
        <f t="shared" si="11"/>
        <v>43819</v>
      </c>
      <c r="K19" s="24">
        <f t="shared" si="11"/>
        <v>43820</v>
      </c>
      <c r="L19" s="24">
        <f t="shared" si="11"/>
        <v>43821</v>
      </c>
    </row>
    <row r="20" spans="1:12" ht="20.25" customHeight="1">
      <c r="A20" s="262"/>
      <c r="B20" s="17"/>
      <c r="C20" s="18"/>
      <c r="D20" s="18">
        <v>17</v>
      </c>
      <c r="E20" s="14">
        <f t="shared" si="7"/>
        <v>43821</v>
      </c>
      <c r="F20" s="24" t="s">
        <v>294</v>
      </c>
      <c r="G20" s="24" t="s">
        <v>295</v>
      </c>
      <c r="H20" s="24" t="str">
        <f>F20</f>
        <v>Przerwa</v>
      </c>
      <c r="I20" s="24" t="str">
        <f t="shared" ref="I20:J20" si="12">G20</f>
        <v>świąteczna</v>
      </c>
      <c r="J20" s="24" t="str">
        <f t="shared" si="12"/>
        <v>Przerwa</v>
      </c>
      <c r="K20" s="24">
        <f t="shared" si="11"/>
        <v>43827</v>
      </c>
      <c r="L20" s="24">
        <f t="shared" si="11"/>
        <v>43828</v>
      </c>
    </row>
    <row r="21" spans="1:12" ht="20.25" customHeight="1">
      <c r="A21" s="262"/>
      <c r="B21" s="17"/>
      <c r="C21" s="18"/>
      <c r="D21" s="18">
        <v>18</v>
      </c>
      <c r="E21" s="14">
        <f t="shared" si="7"/>
        <v>43828</v>
      </c>
      <c r="F21" s="24" t="str">
        <f>F20</f>
        <v>Przerwa</v>
      </c>
      <c r="G21" s="24" t="str">
        <f t="shared" ref="G21:H21" si="13">G20</f>
        <v>świąteczna</v>
      </c>
      <c r="H21" s="24" t="str">
        <f t="shared" si="13"/>
        <v>Przerwa</v>
      </c>
      <c r="I21" s="25">
        <f t="shared" ref="F21:L25" si="14">IF(TEXT($E21+I$1,"dd mmmm")="06 styczeń","3 Króli",$E21+I$1)</f>
        <v>43832</v>
      </c>
      <c r="J21" s="26">
        <f t="shared" si="14"/>
        <v>43833</v>
      </c>
      <c r="K21" s="24">
        <f t="shared" si="11"/>
        <v>43834</v>
      </c>
      <c r="L21" s="24">
        <f t="shared" si="11"/>
        <v>43835</v>
      </c>
    </row>
    <row r="22" spans="1:12" ht="20.25" customHeight="1" thickBot="1">
      <c r="A22" s="262"/>
      <c r="B22" s="17">
        <f t="shared" si="6"/>
        <v>17</v>
      </c>
      <c r="C22" s="18"/>
      <c r="D22" s="18">
        <v>19</v>
      </c>
      <c r="E22" s="14">
        <f t="shared" si="7"/>
        <v>43835</v>
      </c>
      <c r="F22" s="25" t="str">
        <f t="shared" si="14"/>
        <v>3 Króli</v>
      </c>
      <c r="G22" s="25">
        <f t="shared" si="14"/>
        <v>43837</v>
      </c>
      <c r="H22" s="25">
        <f t="shared" si="14"/>
        <v>43838</v>
      </c>
      <c r="I22" s="25">
        <f t="shared" si="14"/>
        <v>43839</v>
      </c>
      <c r="J22" s="26">
        <f t="shared" si="14"/>
        <v>43840</v>
      </c>
      <c r="K22" s="27">
        <f t="shared" si="14"/>
        <v>43841</v>
      </c>
      <c r="L22" s="27">
        <f t="shared" si="14"/>
        <v>43842</v>
      </c>
    </row>
    <row r="23" spans="1:12" ht="20.25" customHeight="1" thickTop="1" thickBot="1">
      <c r="A23" s="262"/>
      <c r="B23" s="28">
        <f t="shared" si="6"/>
        <v>18</v>
      </c>
      <c r="C23" s="29"/>
      <c r="D23" s="29">
        <v>20</v>
      </c>
      <c r="E23" s="14">
        <f t="shared" si="7"/>
        <v>43842</v>
      </c>
      <c r="F23" s="25" t="s">
        <v>290</v>
      </c>
      <c r="G23" s="25" t="s">
        <v>291</v>
      </c>
      <c r="H23" s="25" t="str">
        <f>F23</f>
        <v>ferie</v>
      </c>
      <c r="I23" s="25" t="str">
        <f t="shared" ref="I23:J23" si="15">G23</f>
        <v>zimowe</v>
      </c>
      <c r="J23" s="25" t="str">
        <f t="shared" si="15"/>
        <v>ferie</v>
      </c>
      <c r="K23" s="27">
        <f t="shared" si="14"/>
        <v>43848</v>
      </c>
      <c r="L23" s="27">
        <f t="shared" si="14"/>
        <v>43849</v>
      </c>
    </row>
    <row r="24" spans="1:12" ht="20.25" customHeight="1" thickTop="1" thickBot="1">
      <c r="A24" s="262"/>
      <c r="B24" s="30">
        <f t="shared" si="6"/>
        <v>19</v>
      </c>
      <c r="C24" s="31"/>
      <c r="D24" s="31">
        <v>21</v>
      </c>
      <c r="E24" s="14">
        <f t="shared" si="7"/>
        <v>43849</v>
      </c>
      <c r="F24" s="25" t="str">
        <f>F23</f>
        <v>ferie</v>
      </c>
      <c r="G24" s="25" t="str">
        <f t="shared" ref="G24:J24" si="16">G23</f>
        <v>zimowe</v>
      </c>
      <c r="H24" s="25" t="str">
        <f t="shared" si="16"/>
        <v>ferie</v>
      </c>
      <c r="I24" s="25" t="str">
        <f t="shared" si="16"/>
        <v>zimowe</v>
      </c>
      <c r="J24" s="25" t="str">
        <f t="shared" si="16"/>
        <v>ferie</v>
      </c>
      <c r="K24" s="27">
        <f t="shared" si="14"/>
        <v>43855</v>
      </c>
      <c r="L24" s="27">
        <f t="shared" si="14"/>
        <v>43856</v>
      </c>
    </row>
    <row r="25" spans="1:12" ht="20.25" customHeight="1" thickTop="1" thickBot="1">
      <c r="A25" s="262"/>
      <c r="B25" s="17">
        <f t="shared" si="6"/>
        <v>20</v>
      </c>
      <c r="C25" s="18"/>
      <c r="D25" s="18">
        <v>22</v>
      </c>
      <c r="E25" s="14">
        <f t="shared" si="7"/>
        <v>43856</v>
      </c>
      <c r="F25" s="25">
        <f t="shared" si="14"/>
        <v>43857</v>
      </c>
      <c r="G25" s="25">
        <f t="shared" si="14"/>
        <v>43858</v>
      </c>
      <c r="H25" s="25">
        <f t="shared" si="14"/>
        <v>43859</v>
      </c>
      <c r="I25" s="25">
        <f t="shared" si="14"/>
        <v>43860</v>
      </c>
      <c r="J25" s="25">
        <f t="shared" si="14"/>
        <v>43861</v>
      </c>
      <c r="K25" s="27">
        <f t="shared" ref="K25:L26" si="17">$E25+K$1</f>
        <v>43862</v>
      </c>
      <c r="L25" s="27">
        <f t="shared" si="17"/>
        <v>43863</v>
      </c>
    </row>
    <row r="26" spans="1:12" ht="20.25" customHeight="1" thickTop="1">
      <c r="A26" s="262"/>
      <c r="B26" s="17">
        <f t="shared" si="6"/>
        <v>21</v>
      </c>
      <c r="C26" s="18"/>
      <c r="D26" s="18">
        <v>23</v>
      </c>
      <c r="E26" s="14">
        <f t="shared" si="7"/>
        <v>43863</v>
      </c>
      <c r="F26" s="32">
        <f t="shared" ref="F26:L38" si="18">$E26+F$1</f>
        <v>43864</v>
      </c>
      <c r="G26" s="32">
        <f t="shared" si="18"/>
        <v>43865</v>
      </c>
      <c r="H26" s="32">
        <f t="shared" si="18"/>
        <v>43866</v>
      </c>
      <c r="I26" s="32">
        <f t="shared" si="18"/>
        <v>43867</v>
      </c>
      <c r="J26" s="32">
        <f t="shared" si="18"/>
        <v>43868</v>
      </c>
      <c r="K26" s="33">
        <f t="shared" si="17"/>
        <v>43869</v>
      </c>
      <c r="L26" s="33">
        <f t="shared" si="17"/>
        <v>43870</v>
      </c>
    </row>
    <row r="27" spans="1:12" ht="20.25" customHeight="1">
      <c r="A27" s="262"/>
      <c r="B27" s="17">
        <f t="shared" si="6"/>
        <v>22</v>
      </c>
      <c r="C27" s="18"/>
      <c r="D27" s="18">
        <v>24</v>
      </c>
      <c r="E27" s="14">
        <f t="shared" si="7"/>
        <v>43870</v>
      </c>
      <c r="F27" s="33">
        <f t="shared" si="18"/>
        <v>43871</v>
      </c>
      <c r="G27" s="33">
        <f t="shared" si="18"/>
        <v>43872</v>
      </c>
      <c r="H27" s="33">
        <f t="shared" si="18"/>
        <v>43873</v>
      </c>
      <c r="I27" s="33">
        <f t="shared" si="18"/>
        <v>43874</v>
      </c>
      <c r="J27" s="33">
        <f t="shared" si="18"/>
        <v>43875</v>
      </c>
      <c r="K27" s="33">
        <f t="shared" si="18"/>
        <v>43876</v>
      </c>
      <c r="L27" s="33">
        <f t="shared" si="18"/>
        <v>43877</v>
      </c>
    </row>
    <row r="28" spans="1:12" ht="20.25" customHeight="1">
      <c r="A28" s="262"/>
      <c r="B28" s="17"/>
      <c r="C28" s="18"/>
      <c r="D28" s="18">
        <v>25</v>
      </c>
      <c r="E28" s="14">
        <f t="shared" si="7"/>
        <v>43877</v>
      </c>
      <c r="F28" s="33">
        <f t="shared" si="18"/>
        <v>43878</v>
      </c>
      <c r="G28" s="33">
        <f t="shared" si="18"/>
        <v>43879</v>
      </c>
      <c r="H28" s="33">
        <f t="shared" si="18"/>
        <v>43880</v>
      </c>
      <c r="I28" s="33">
        <f t="shared" si="18"/>
        <v>43881</v>
      </c>
      <c r="J28" s="33">
        <f t="shared" si="18"/>
        <v>43882</v>
      </c>
      <c r="K28" s="33">
        <f t="shared" si="18"/>
        <v>43883</v>
      </c>
      <c r="L28" s="33">
        <f t="shared" si="18"/>
        <v>43884</v>
      </c>
    </row>
    <row r="29" spans="1:12" ht="20.25" customHeight="1">
      <c r="A29" s="262"/>
      <c r="B29" s="17"/>
      <c r="C29" s="18"/>
      <c r="D29" s="18">
        <v>26</v>
      </c>
      <c r="E29" s="14">
        <f t="shared" si="7"/>
        <v>43884</v>
      </c>
      <c r="F29" s="33">
        <f t="shared" si="18"/>
        <v>43885</v>
      </c>
      <c r="G29" s="33">
        <f t="shared" si="18"/>
        <v>43886</v>
      </c>
      <c r="H29" s="33">
        <f t="shared" si="18"/>
        <v>43887</v>
      </c>
      <c r="I29" s="33">
        <f t="shared" si="18"/>
        <v>43888</v>
      </c>
      <c r="J29" s="33">
        <f t="shared" si="18"/>
        <v>43889</v>
      </c>
      <c r="K29" s="33">
        <f t="shared" si="18"/>
        <v>43890</v>
      </c>
      <c r="L29" s="33">
        <f t="shared" si="18"/>
        <v>43891</v>
      </c>
    </row>
    <row r="30" spans="1:12" ht="20.25" customHeight="1">
      <c r="A30" s="262"/>
      <c r="B30" s="17">
        <f t="shared" si="6"/>
        <v>23</v>
      </c>
      <c r="C30" s="18"/>
      <c r="D30" s="18">
        <v>27</v>
      </c>
      <c r="E30" s="14">
        <f t="shared" si="7"/>
        <v>43891</v>
      </c>
      <c r="F30" s="34">
        <f t="shared" si="18"/>
        <v>43892</v>
      </c>
      <c r="G30" s="34">
        <f t="shared" si="18"/>
        <v>43893</v>
      </c>
      <c r="H30" s="34">
        <f t="shared" si="18"/>
        <v>43894</v>
      </c>
      <c r="I30" s="34">
        <f t="shared" si="18"/>
        <v>43895</v>
      </c>
      <c r="J30" s="34">
        <f t="shared" si="18"/>
        <v>43896</v>
      </c>
      <c r="K30" s="34">
        <f t="shared" si="18"/>
        <v>43897</v>
      </c>
      <c r="L30" s="34">
        <f t="shared" si="18"/>
        <v>43898</v>
      </c>
    </row>
    <row r="31" spans="1:12" ht="20.25" customHeight="1">
      <c r="A31" s="262"/>
      <c r="B31" s="17">
        <f t="shared" si="6"/>
        <v>24</v>
      </c>
      <c r="C31" s="18"/>
      <c r="D31" s="18">
        <v>28</v>
      </c>
      <c r="E31" s="14">
        <f t="shared" si="7"/>
        <v>43898</v>
      </c>
      <c r="F31" s="34">
        <f t="shared" si="18"/>
        <v>43899</v>
      </c>
      <c r="G31" s="34">
        <f t="shared" si="18"/>
        <v>43900</v>
      </c>
      <c r="H31" s="34">
        <f t="shared" si="18"/>
        <v>43901</v>
      </c>
      <c r="I31" s="34">
        <f t="shared" si="18"/>
        <v>43902</v>
      </c>
      <c r="J31" s="34">
        <f t="shared" si="18"/>
        <v>43903</v>
      </c>
      <c r="K31" s="34">
        <f t="shared" si="18"/>
        <v>43904</v>
      </c>
      <c r="L31" s="34">
        <f t="shared" si="18"/>
        <v>43905</v>
      </c>
    </row>
    <row r="32" spans="1:12" ht="20.25" customHeight="1">
      <c r="A32" s="262"/>
      <c r="B32" s="17">
        <f>IF(AND(B31=0,B30=0)=TRUE,B29+1,IF(B31=0,B30+1,B31+1))</f>
        <v>25</v>
      </c>
      <c r="C32" s="18"/>
      <c r="D32" s="18">
        <v>29</v>
      </c>
      <c r="E32" s="14">
        <f t="shared" si="7"/>
        <v>43905</v>
      </c>
      <c r="F32" s="34">
        <f t="shared" si="18"/>
        <v>43906</v>
      </c>
      <c r="G32" s="34">
        <f t="shared" si="18"/>
        <v>43907</v>
      </c>
      <c r="H32" s="34">
        <f t="shared" si="18"/>
        <v>43908</v>
      </c>
      <c r="I32" s="34">
        <f t="shared" si="18"/>
        <v>43909</v>
      </c>
      <c r="J32" s="34">
        <f t="shared" si="18"/>
        <v>43910</v>
      </c>
      <c r="K32" s="34">
        <f t="shared" si="18"/>
        <v>43911</v>
      </c>
      <c r="L32" s="34">
        <f t="shared" si="18"/>
        <v>43912</v>
      </c>
    </row>
    <row r="33" spans="1:13" ht="20.25" customHeight="1">
      <c r="A33" s="262"/>
      <c r="B33" s="17"/>
      <c r="C33" s="18"/>
      <c r="D33" s="18">
        <v>30</v>
      </c>
      <c r="E33" s="14">
        <f t="shared" si="7"/>
        <v>43912</v>
      </c>
      <c r="F33" s="34">
        <f t="shared" si="18"/>
        <v>43913</v>
      </c>
      <c r="G33" s="34">
        <f t="shared" si="18"/>
        <v>43914</v>
      </c>
      <c r="H33" s="34">
        <f t="shared" si="18"/>
        <v>43915</v>
      </c>
      <c r="I33" s="34">
        <f t="shared" si="18"/>
        <v>43916</v>
      </c>
      <c r="J33" s="34">
        <f t="shared" si="18"/>
        <v>43917</v>
      </c>
      <c r="K33" s="34">
        <f t="shared" si="18"/>
        <v>43918</v>
      </c>
      <c r="L33" s="34">
        <f t="shared" si="18"/>
        <v>43919</v>
      </c>
    </row>
    <row r="34" spans="1:13" ht="20.25" customHeight="1">
      <c r="A34" s="262"/>
      <c r="B34" s="17">
        <f>IF(AND(B33=0,B32=0)=TRUE,B31+1,IF(B33=0,B32+1,B33+1))</f>
        <v>26</v>
      </c>
      <c r="C34" s="18"/>
      <c r="D34" s="18">
        <v>31</v>
      </c>
      <c r="E34" s="14">
        <f t="shared" si="7"/>
        <v>43919</v>
      </c>
      <c r="F34" s="35">
        <f t="shared" si="18"/>
        <v>43920</v>
      </c>
      <c r="G34" s="35">
        <f t="shared" si="18"/>
        <v>43921</v>
      </c>
      <c r="H34" s="35">
        <f t="shared" si="18"/>
        <v>43922</v>
      </c>
      <c r="I34" s="35">
        <f t="shared" si="18"/>
        <v>43923</v>
      </c>
      <c r="J34" s="35">
        <f t="shared" si="18"/>
        <v>43924</v>
      </c>
      <c r="K34" s="34">
        <f t="shared" si="18"/>
        <v>43925</v>
      </c>
      <c r="L34" s="35">
        <f t="shared" si="18"/>
        <v>43926</v>
      </c>
    </row>
    <row r="35" spans="1:13" ht="20.25" customHeight="1">
      <c r="A35" s="262"/>
      <c r="B35" s="17">
        <f>IF(AND(B34=0,B33=0)=TRUE,B32+1,IF(B34=0,B33+1,B34+1))</f>
        <v>27</v>
      </c>
      <c r="C35" s="18"/>
      <c r="D35" s="18">
        <v>32</v>
      </c>
      <c r="E35" s="14">
        <f t="shared" si="7"/>
        <v>43926</v>
      </c>
      <c r="F35" s="35">
        <f t="shared" si="18"/>
        <v>43927</v>
      </c>
      <c r="G35" s="35">
        <f t="shared" si="18"/>
        <v>43928</v>
      </c>
      <c r="H35" s="35">
        <f t="shared" si="18"/>
        <v>43929</v>
      </c>
      <c r="I35" s="35" t="s">
        <v>290</v>
      </c>
      <c r="J35" s="35" t="s">
        <v>292</v>
      </c>
      <c r="K35" s="35">
        <f t="shared" si="18"/>
        <v>43932</v>
      </c>
      <c r="L35" s="35">
        <f t="shared" si="18"/>
        <v>43933</v>
      </c>
    </row>
    <row r="36" spans="1:13" ht="20.25" customHeight="1">
      <c r="A36" s="262"/>
      <c r="B36" s="17">
        <f>IF(AND(B35=0,B34=0)=TRUE,B33+1,IF(B35=0,B34+1,B35+1))</f>
        <v>28</v>
      </c>
      <c r="C36" s="18"/>
      <c r="D36" s="18">
        <v>33</v>
      </c>
      <c r="E36" s="14">
        <f t="shared" si="7"/>
        <v>43933</v>
      </c>
      <c r="F36" s="35" t="str">
        <f>I35</f>
        <v>ferie</v>
      </c>
      <c r="G36" s="35" t="str">
        <f>J35</f>
        <v>wiosenne</v>
      </c>
      <c r="H36" s="35">
        <f t="shared" si="18"/>
        <v>43936</v>
      </c>
      <c r="I36" s="35">
        <f t="shared" si="18"/>
        <v>43937</v>
      </c>
      <c r="J36" s="35">
        <f t="shared" si="18"/>
        <v>43938</v>
      </c>
      <c r="K36" s="35">
        <f t="shared" si="18"/>
        <v>43939</v>
      </c>
      <c r="L36" s="35">
        <f t="shared" si="18"/>
        <v>43940</v>
      </c>
    </row>
    <row r="37" spans="1:13" ht="20.25" customHeight="1">
      <c r="B37" s="17">
        <f>IF(AND(B36=0,B35=0)=TRUE,B34+1,IF(B36=0,B35+1,B36+1))</f>
        <v>29</v>
      </c>
      <c r="C37" s="18"/>
      <c r="D37" s="18">
        <v>34</v>
      </c>
      <c r="E37" s="14">
        <f t="shared" si="7"/>
        <v>43940</v>
      </c>
      <c r="F37" s="35">
        <f t="shared" si="18"/>
        <v>43941</v>
      </c>
      <c r="G37" s="35">
        <f t="shared" si="18"/>
        <v>43942</v>
      </c>
      <c r="H37" s="35">
        <f t="shared" si="18"/>
        <v>43943</v>
      </c>
      <c r="I37" s="35">
        <f t="shared" si="18"/>
        <v>43944</v>
      </c>
      <c r="J37" s="48">
        <f t="shared" si="18"/>
        <v>43945</v>
      </c>
      <c r="K37" s="35">
        <f t="shared" si="18"/>
        <v>43946</v>
      </c>
      <c r="L37" s="35">
        <f t="shared" si="18"/>
        <v>43947</v>
      </c>
    </row>
    <row r="38" spans="1:13" ht="20.25" customHeight="1">
      <c r="B38" s="17">
        <f>IF(AND(B37=0,B36=0)=TRUE,B35+1,IF(B37=0,B36+1,B37+1))</f>
        <v>30</v>
      </c>
      <c r="C38" s="18"/>
      <c r="D38" s="18">
        <v>35</v>
      </c>
      <c r="E38" s="14">
        <f t="shared" si="7"/>
        <v>43947</v>
      </c>
      <c r="F38" s="35">
        <f t="shared" si="18"/>
        <v>43948</v>
      </c>
      <c r="G38" s="35">
        <f t="shared" si="18"/>
        <v>43949</v>
      </c>
      <c r="H38" s="35">
        <f t="shared" si="18"/>
        <v>43950</v>
      </c>
      <c r="I38" s="35">
        <f t="shared" si="18"/>
        <v>43951</v>
      </c>
      <c r="J38" s="36" t="s">
        <v>9</v>
      </c>
      <c r="K38" s="35">
        <f t="shared" si="18"/>
        <v>43953</v>
      </c>
      <c r="L38" s="35">
        <f t="shared" si="18"/>
        <v>43954</v>
      </c>
      <c r="M38" s="36" t="s">
        <v>10</v>
      </c>
    </row>
    <row r="39" spans="1:13" ht="20.25" customHeight="1">
      <c r="B39" s="17">
        <f t="shared" ref="B39:B47" si="19">IF(AND(B38=0,B37=0)=TRUE,B36+1,IF(B38=0,B37+1,B38+1))</f>
        <v>31</v>
      </c>
      <c r="C39" s="18"/>
      <c r="D39" s="18">
        <v>36</v>
      </c>
      <c r="E39" s="14">
        <f t="shared" si="7"/>
        <v>43954</v>
      </c>
      <c r="F39" s="37">
        <f t="shared" ref="F39:L40" si="20">IF(TEXT($E39+F$1,"dd mmmm")="01 maj","1 Maja",IF(TEXT($E39+F$1,"dd mmmm")="03 maj","3 Maja",$E39+F$1))</f>
        <v>43955</v>
      </c>
      <c r="G39" s="37">
        <f t="shared" si="20"/>
        <v>43956</v>
      </c>
      <c r="H39" s="37">
        <f t="shared" si="20"/>
        <v>43957</v>
      </c>
      <c r="I39" s="37">
        <f t="shared" si="20"/>
        <v>43958</v>
      </c>
      <c r="J39" s="37">
        <f t="shared" si="20"/>
        <v>43959</v>
      </c>
      <c r="K39" s="38">
        <f t="shared" si="20"/>
        <v>43960</v>
      </c>
      <c r="L39" s="38">
        <f t="shared" si="20"/>
        <v>43961</v>
      </c>
    </row>
    <row r="40" spans="1:13" ht="20.25" customHeight="1">
      <c r="B40" s="17">
        <f t="shared" si="19"/>
        <v>32</v>
      </c>
      <c r="C40" s="18"/>
      <c r="D40" s="18">
        <v>37</v>
      </c>
      <c r="E40" s="14">
        <f t="shared" si="7"/>
        <v>43961</v>
      </c>
      <c r="F40" s="37">
        <f t="shared" si="20"/>
        <v>43962</v>
      </c>
      <c r="G40" s="37">
        <f t="shared" si="20"/>
        <v>43963</v>
      </c>
      <c r="H40" s="37">
        <f t="shared" si="20"/>
        <v>43964</v>
      </c>
      <c r="I40" s="37">
        <f t="shared" si="20"/>
        <v>43965</v>
      </c>
      <c r="J40" s="37">
        <f t="shared" si="20"/>
        <v>43966</v>
      </c>
      <c r="K40" s="38">
        <f t="shared" si="20"/>
        <v>43967</v>
      </c>
      <c r="L40" s="38">
        <f t="shared" si="20"/>
        <v>43968</v>
      </c>
    </row>
    <row r="41" spans="1:13" ht="20.25" customHeight="1">
      <c r="B41" s="17">
        <f t="shared" si="19"/>
        <v>33</v>
      </c>
      <c r="C41" s="18"/>
      <c r="D41" s="18">
        <v>38</v>
      </c>
      <c r="E41" s="14">
        <f t="shared" si="7"/>
        <v>43968</v>
      </c>
      <c r="F41" s="37">
        <f t="shared" ref="F41:L47" si="21">$E41+F$1</f>
        <v>43969</v>
      </c>
      <c r="G41" s="37">
        <f t="shared" si="21"/>
        <v>43970</v>
      </c>
      <c r="H41" s="37">
        <f t="shared" si="21"/>
        <v>43971</v>
      </c>
      <c r="I41" s="37">
        <f t="shared" si="21"/>
        <v>43972</v>
      </c>
      <c r="J41" s="37">
        <f t="shared" si="21"/>
        <v>43973</v>
      </c>
      <c r="K41" s="38">
        <f t="shared" si="21"/>
        <v>43974</v>
      </c>
      <c r="L41" s="38">
        <f t="shared" si="21"/>
        <v>43975</v>
      </c>
    </row>
    <row r="42" spans="1:13" ht="20.25" customHeight="1">
      <c r="B42" s="17">
        <f t="shared" si="19"/>
        <v>34</v>
      </c>
      <c r="C42" s="18"/>
      <c r="D42" s="18">
        <v>39</v>
      </c>
      <c r="E42" s="14">
        <f t="shared" si="7"/>
        <v>43975</v>
      </c>
      <c r="F42" s="37">
        <f t="shared" si="21"/>
        <v>43976</v>
      </c>
      <c r="G42" s="37">
        <f t="shared" si="21"/>
        <v>43977</v>
      </c>
      <c r="H42" s="37">
        <f t="shared" si="21"/>
        <v>43978</v>
      </c>
      <c r="I42" s="37">
        <f t="shared" si="21"/>
        <v>43979</v>
      </c>
      <c r="J42" s="37">
        <f t="shared" si="21"/>
        <v>43980</v>
      </c>
      <c r="K42" s="38">
        <f t="shared" si="21"/>
        <v>43981</v>
      </c>
      <c r="L42" s="38">
        <f t="shared" si="21"/>
        <v>43982</v>
      </c>
    </row>
    <row r="43" spans="1:13" ht="20.25" customHeight="1">
      <c r="B43" s="17">
        <f t="shared" si="19"/>
        <v>35</v>
      </c>
      <c r="C43" s="18"/>
      <c r="D43" s="18">
        <v>40</v>
      </c>
      <c r="E43" s="14">
        <f t="shared" si="7"/>
        <v>43982</v>
      </c>
      <c r="F43" s="39">
        <f t="shared" si="21"/>
        <v>43983</v>
      </c>
      <c r="G43" s="39">
        <f t="shared" si="21"/>
        <v>43984</v>
      </c>
      <c r="H43" s="39">
        <f t="shared" si="21"/>
        <v>43985</v>
      </c>
      <c r="I43" s="39">
        <f t="shared" si="21"/>
        <v>43986</v>
      </c>
      <c r="J43" s="39">
        <f t="shared" si="21"/>
        <v>43987</v>
      </c>
      <c r="K43" s="38">
        <f t="shared" si="21"/>
        <v>43988</v>
      </c>
      <c r="L43" s="38">
        <f t="shared" si="21"/>
        <v>43989</v>
      </c>
    </row>
    <row r="44" spans="1:13" ht="20.25" customHeight="1">
      <c r="B44" s="17">
        <f t="shared" si="19"/>
        <v>36</v>
      </c>
      <c r="C44" s="18"/>
      <c r="D44" s="18">
        <v>41</v>
      </c>
      <c r="E44" s="14">
        <f t="shared" si="7"/>
        <v>43989</v>
      </c>
      <c r="F44" s="39">
        <f t="shared" si="21"/>
        <v>43990</v>
      </c>
      <c r="G44" s="39">
        <f t="shared" si="21"/>
        <v>43991</v>
      </c>
      <c r="H44" s="39">
        <f t="shared" si="21"/>
        <v>43992</v>
      </c>
      <c r="I44" s="36" t="s">
        <v>293</v>
      </c>
      <c r="J44" s="39">
        <f t="shared" si="21"/>
        <v>43994</v>
      </c>
      <c r="K44" s="39">
        <f t="shared" si="21"/>
        <v>43995</v>
      </c>
      <c r="L44" s="39">
        <f t="shared" si="21"/>
        <v>43996</v>
      </c>
    </row>
    <row r="45" spans="1:13" ht="20.25" customHeight="1">
      <c r="B45" s="17">
        <f t="shared" si="19"/>
        <v>37</v>
      </c>
      <c r="C45" s="18"/>
      <c r="D45" s="18">
        <v>42</v>
      </c>
      <c r="E45" s="14">
        <f t="shared" si="7"/>
        <v>43996</v>
      </c>
      <c r="F45" s="39">
        <f t="shared" si="21"/>
        <v>43997</v>
      </c>
      <c r="G45" s="39">
        <f t="shared" si="21"/>
        <v>43998</v>
      </c>
      <c r="H45" s="39">
        <f t="shared" si="21"/>
        <v>43999</v>
      </c>
      <c r="I45" s="39">
        <f t="shared" si="21"/>
        <v>44000</v>
      </c>
      <c r="J45" s="39">
        <f t="shared" si="21"/>
        <v>44001</v>
      </c>
      <c r="K45" s="39">
        <f t="shared" si="21"/>
        <v>44002</v>
      </c>
      <c r="L45" s="39">
        <f t="shared" si="21"/>
        <v>44003</v>
      </c>
    </row>
    <row r="46" spans="1:13" ht="20.25" customHeight="1">
      <c r="B46" s="17">
        <f t="shared" si="19"/>
        <v>38</v>
      </c>
      <c r="C46" s="18"/>
      <c r="D46" s="18">
        <v>43</v>
      </c>
      <c r="E46" s="14">
        <f t="shared" si="7"/>
        <v>44003</v>
      </c>
      <c r="F46" s="39">
        <f t="shared" si="21"/>
        <v>44004</v>
      </c>
      <c r="G46" s="39">
        <f t="shared" si="21"/>
        <v>44005</v>
      </c>
      <c r="H46" s="39">
        <f t="shared" si="21"/>
        <v>44006</v>
      </c>
      <c r="I46" s="39">
        <f t="shared" si="21"/>
        <v>44007</v>
      </c>
      <c r="J46" s="39">
        <f t="shared" si="21"/>
        <v>44008</v>
      </c>
      <c r="K46" s="39">
        <f t="shared" si="21"/>
        <v>44009</v>
      </c>
      <c r="L46" s="39">
        <f t="shared" si="21"/>
        <v>44010</v>
      </c>
    </row>
    <row r="47" spans="1:13" ht="20.25" customHeight="1">
      <c r="B47" s="17">
        <f t="shared" si="19"/>
        <v>39</v>
      </c>
      <c r="C47" s="18"/>
      <c r="D47" s="18">
        <v>44</v>
      </c>
      <c r="E47" s="14">
        <f t="shared" si="7"/>
        <v>44010</v>
      </c>
      <c r="F47" s="39" t="s">
        <v>296</v>
      </c>
      <c r="G47" s="39" t="str">
        <f>F47</f>
        <v>wakacje</v>
      </c>
      <c r="H47" s="39" t="str">
        <f t="shared" ref="H47:J47" si="22">G47</f>
        <v>wakacje</v>
      </c>
      <c r="I47" s="39" t="str">
        <f t="shared" si="22"/>
        <v>wakacje</v>
      </c>
      <c r="J47" s="39" t="str">
        <f t="shared" si="22"/>
        <v>wakacje</v>
      </c>
      <c r="K47" s="39">
        <f t="shared" si="21"/>
        <v>44016</v>
      </c>
      <c r="L47" s="39">
        <f t="shared" si="21"/>
        <v>44017</v>
      </c>
    </row>
  </sheetData>
  <mergeCells count="1">
    <mergeCell ref="A12:A36"/>
  </mergeCells>
  <conditionalFormatting sqref="M38 D3:E3 K4:L47 J4:J37 J39:J47 H4:H37 H39:H47 E4:G47 H38:J38 I4:I47 I20:J20 G21:H21 H47:J47">
    <cfRule type="cellIs" dxfId="25" priority="7" stopIfTrue="1" operator="equal">
      <formula>"w"</formula>
    </cfRule>
  </conditionalFormatting>
  <conditionalFormatting sqref="M38 K4:L47 J4:J37 J39:J47 H4:H37 H39:H47 E4:G47 H38:J38 I4:I47 I20:J20 G21:H21 H47:J47">
    <cfRule type="cellIs" dxfId="24" priority="6" operator="equal">
      <formula>TODAY()</formula>
    </cfRule>
  </conditionalFormatting>
  <conditionalFormatting sqref="F8:J17">
    <cfRule type="endsWith" dxfId="23" priority="3" operator="endsWith" text="a">
      <formula>RIGHT(F8,1)="a"</formula>
    </cfRule>
  </conditionalFormatting>
  <conditionalFormatting sqref="F20:J21">
    <cfRule type="endsWith" dxfId="22" priority="2" operator="endsWith" text="k">
      <formula>RIGHT(F20,1)="k"</formula>
    </cfRule>
  </conditionalFormatting>
  <conditionalFormatting sqref="G21:J21 F22:J25">
    <cfRule type="endsWith" dxfId="21" priority="1" operator="endsWith" text="i">
      <formula>RIGHT(F21,1)="i"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orientation="portrait" cellComments="asDisplayed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workbookViewId="0">
      <selection activeCell="A18" sqref="A18"/>
    </sheetView>
  </sheetViews>
  <sheetFormatPr defaultRowHeight="14.25"/>
  <cols>
    <col min="1" max="1" width="84.5" bestFit="1" customWidth="1"/>
    <col min="3" max="3" width="6.875" customWidth="1"/>
    <col min="4" max="4" width="12.5" customWidth="1"/>
  </cols>
  <sheetData>
    <row r="1" spans="1:8">
      <c r="A1" t="s">
        <v>551</v>
      </c>
      <c r="B1">
        <v>0.5</v>
      </c>
      <c r="C1">
        <f>ROUND(B1,2)</f>
        <v>0.5</v>
      </c>
      <c r="D1" t="s">
        <v>629</v>
      </c>
    </row>
    <row r="2" spans="1:8">
      <c r="A2" t="s">
        <v>436</v>
      </c>
      <c r="B2">
        <v>1</v>
      </c>
      <c r="C2">
        <f t="shared" ref="C2:C65" si="0">ROUND(B2,2)</f>
        <v>1</v>
      </c>
      <c r="D2">
        <f>SEARCH("(",A1)</f>
        <v>52</v>
      </c>
      <c r="H2" t="str">
        <f t="shared" ref="H2:H65" si="1">RIGHT(A2,4)</f>
        <v>(EA)</v>
      </c>
    </row>
    <row r="3" spans="1:8">
      <c r="A3" t="s">
        <v>432</v>
      </c>
      <c r="B3">
        <v>1</v>
      </c>
      <c r="C3">
        <f t="shared" si="0"/>
        <v>1</v>
      </c>
      <c r="D3">
        <f>LEN(A1)-SEARCH("(",A1)</f>
        <v>3</v>
      </c>
      <c r="H3" t="str">
        <f t="shared" si="1"/>
        <v>(EA)</v>
      </c>
    </row>
    <row r="4" spans="1:8">
      <c r="A4" t="s">
        <v>482</v>
      </c>
      <c r="B4">
        <v>1</v>
      </c>
      <c r="C4">
        <f t="shared" si="0"/>
        <v>1</v>
      </c>
      <c r="H4" t="str">
        <f t="shared" si="1"/>
        <v>(DJ)</v>
      </c>
    </row>
    <row r="5" spans="1:8">
      <c r="A5" t="s">
        <v>602</v>
      </c>
      <c r="B5">
        <v>1</v>
      </c>
      <c r="C5">
        <f t="shared" si="0"/>
        <v>1</v>
      </c>
      <c r="H5" t="str">
        <f t="shared" si="1"/>
        <v>(MŚ)</v>
      </c>
    </row>
    <row r="6" spans="1:8">
      <c r="A6" t="s">
        <v>605</v>
      </c>
      <c r="B6">
        <v>1</v>
      </c>
      <c r="C6">
        <f t="shared" si="0"/>
        <v>1</v>
      </c>
      <c r="H6" t="str">
        <f t="shared" si="1"/>
        <v>(AW)</v>
      </c>
    </row>
    <row r="7" spans="1:8">
      <c r="A7" t="s">
        <v>557</v>
      </c>
      <c r="B7">
        <v>2</v>
      </c>
      <c r="C7">
        <f t="shared" si="0"/>
        <v>2</v>
      </c>
      <c r="H7" t="str">
        <f t="shared" si="1"/>
        <v>(RC)</v>
      </c>
    </row>
    <row r="8" spans="1:8">
      <c r="A8" t="s">
        <v>578</v>
      </c>
      <c r="B8">
        <v>1</v>
      </c>
      <c r="C8">
        <f t="shared" si="0"/>
        <v>1</v>
      </c>
      <c r="H8" t="str">
        <f t="shared" si="1"/>
        <v>(SO)</v>
      </c>
    </row>
    <row r="9" spans="1:8">
      <c r="A9" t="s">
        <v>502</v>
      </c>
      <c r="B9">
        <v>2</v>
      </c>
      <c r="C9">
        <f t="shared" si="0"/>
        <v>2</v>
      </c>
      <c r="H9" t="str">
        <f t="shared" si="1"/>
        <v>(AK)</v>
      </c>
    </row>
    <row r="10" spans="1:8">
      <c r="A10" t="s">
        <v>541</v>
      </c>
      <c r="B10">
        <v>1</v>
      </c>
      <c r="C10">
        <f t="shared" si="0"/>
        <v>1</v>
      </c>
      <c r="H10" t="str">
        <f t="shared" si="1"/>
        <v>(RO)</v>
      </c>
    </row>
    <row r="11" spans="1:8">
      <c r="A11" t="s">
        <v>625</v>
      </c>
      <c r="B11">
        <v>2.3027026653289795</v>
      </c>
      <c r="C11">
        <f t="shared" si="0"/>
        <v>2.2999999999999998</v>
      </c>
      <c r="H11" t="str">
        <f t="shared" si="1"/>
        <v>(JV)</v>
      </c>
    </row>
    <row r="12" spans="1:8">
      <c r="A12" t="s">
        <v>443</v>
      </c>
      <c r="B12">
        <v>0.69729727506637573</v>
      </c>
      <c r="C12">
        <f t="shared" si="0"/>
        <v>0.7</v>
      </c>
      <c r="H12" t="str">
        <f t="shared" si="1"/>
        <v>(CK)</v>
      </c>
    </row>
    <row r="13" spans="1:8">
      <c r="A13" t="s">
        <v>418</v>
      </c>
      <c r="B13">
        <v>1</v>
      </c>
      <c r="C13">
        <f t="shared" si="0"/>
        <v>1</v>
      </c>
      <c r="H13" t="str">
        <f t="shared" si="1"/>
        <v>(JŁ)</v>
      </c>
    </row>
    <row r="14" spans="1:8">
      <c r="A14" t="s">
        <v>469</v>
      </c>
      <c r="B14">
        <v>2</v>
      </c>
      <c r="C14">
        <f t="shared" si="0"/>
        <v>2</v>
      </c>
      <c r="H14" t="str">
        <f t="shared" si="1"/>
        <v>(DR)</v>
      </c>
    </row>
    <row r="15" spans="1:8">
      <c r="A15" t="s">
        <v>464</v>
      </c>
      <c r="B15">
        <v>1</v>
      </c>
      <c r="C15">
        <f t="shared" si="0"/>
        <v>1</v>
      </c>
      <c r="H15" t="str">
        <f t="shared" si="1"/>
        <v>(DR)</v>
      </c>
    </row>
    <row r="16" spans="1:8">
      <c r="A16" t="s">
        <v>521</v>
      </c>
      <c r="B16">
        <v>1</v>
      </c>
      <c r="C16">
        <f t="shared" si="0"/>
        <v>1</v>
      </c>
      <c r="H16" t="str">
        <f t="shared" si="1"/>
        <v>(Ko)</v>
      </c>
    </row>
    <row r="17" spans="1:8">
      <c r="A17" t="s">
        <v>425</v>
      </c>
      <c r="B17">
        <v>1</v>
      </c>
      <c r="C17">
        <f t="shared" si="0"/>
        <v>1</v>
      </c>
      <c r="H17" t="str">
        <f t="shared" si="1"/>
        <v>(EA)</v>
      </c>
    </row>
    <row r="18" spans="1:8">
      <c r="A18" t="s">
        <v>547</v>
      </c>
      <c r="B18">
        <v>1</v>
      </c>
      <c r="C18">
        <f t="shared" si="0"/>
        <v>1</v>
      </c>
      <c r="H18" t="str">
        <f t="shared" si="1"/>
        <v>(RK)</v>
      </c>
    </row>
    <row r="19" spans="1:8">
      <c r="A19" t="s">
        <v>583</v>
      </c>
      <c r="B19">
        <v>2</v>
      </c>
      <c r="C19">
        <f t="shared" si="0"/>
        <v>2</v>
      </c>
      <c r="H19" t="str">
        <f t="shared" si="1"/>
        <v>(RS)</v>
      </c>
    </row>
    <row r="20" spans="1:8">
      <c r="A20" t="s">
        <v>415</v>
      </c>
      <c r="B20">
        <v>1</v>
      </c>
      <c r="C20">
        <f t="shared" si="0"/>
        <v>1</v>
      </c>
      <c r="H20" t="str">
        <f t="shared" si="1"/>
        <v>(ED)</v>
      </c>
    </row>
    <row r="21" spans="1:8">
      <c r="A21" t="s">
        <v>559</v>
      </c>
      <c r="B21">
        <v>1</v>
      </c>
      <c r="C21">
        <f t="shared" si="0"/>
        <v>1</v>
      </c>
      <c r="H21" t="str">
        <f t="shared" si="1"/>
        <v>(RC)</v>
      </c>
    </row>
    <row r="22" spans="1:8">
      <c r="A22" t="s">
        <v>477</v>
      </c>
      <c r="B22">
        <v>1</v>
      </c>
      <c r="C22">
        <f t="shared" si="0"/>
        <v>1</v>
      </c>
      <c r="H22" t="str">
        <f t="shared" si="1"/>
        <v>(DJ)</v>
      </c>
    </row>
    <row r="23" spans="1:8">
      <c r="A23" t="s">
        <v>490</v>
      </c>
      <c r="B23">
        <v>5.5</v>
      </c>
      <c r="C23">
        <f t="shared" si="0"/>
        <v>5.5</v>
      </c>
      <c r="H23" t="str">
        <f t="shared" si="1"/>
        <v>(WJ)</v>
      </c>
    </row>
    <row r="24" spans="1:8">
      <c r="A24" t="s">
        <v>489</v>
      </c>
      <c r="B24">
        <v>5.5</v>
      </c>
      <c r="C24">
        <f t="shared" si="0"/>
        <v>5.5</v>
      </c>
      <c r="H24" t="str">
        <f t="shared" si="1"/>
        <v>(WJ)</v>
      </c>
    </row>
    <row r="25" spans="1:8">
      <c r="A25" t="s">
        <v>550</v>
      </c>
      <c r="B25">
        <v>1</v>
      </c>
      <c r="C25">
        <f t="shared" si="0"/>
        <v>1</v>
      </c>
      <c r="H25" t="str">
        <f t="shared" si="1"/>
        <v>(RK)</v>
      </c>
    </row>
    <row r="26" spans="1:8">
      <c r="A26" t="s">
        <v>435</v>
      </c>
      <c r="B26">
        <v>1</v>
      </c>
      <c r="C26">
        <f t="shared" si="0"/>
        <v>1</v>
      </c>
      <c r="H26" t="str">
        <f t="shared" si="1"/>
        <v>(EA)</v>
      </c>
    </row>
    <row r="27" spans="1:8">
      <c r="A27" t="s">
        <v>429</v>
      </c>
      <c r="B27">
        <v>1</v>
      </c>
      <c r="C27">
        <f t="shared" si="0"/>
        <v>1</v>
      </c>
      <c r="H27" t="str">
        <f t="shared" si="1"/>
        <v>(EA)</v>
      </c>
    </row>
    <row r="28" spans="1:8">
      <c r="A28" t="s">
        <v>483</v>
      </c>
      <c r="B28">
        <v>1</v>
      </c>
      <c r="C28">
        <f t="shared" si="0"/>
        <v>1</v>
      </c>
      <c r="H28" t="str">
        <f t="shared" si="1"/>
        <v>(DJ)</v>
      </c>
    </row>
    <row r="29" spans="1:8">
      <c r="A29" t="s">
        <v>600</v>
      </c>
      <c r="B29">
        <v>1</v>
      </c>
      <c r="C29">
        <f t="shared" si="0"/>
        <v>1</v>
      </c>
      <c r="H29" t="str">
        <f t="shared" si="1"/>
        <v>(MŚ)</v>
      </c>
    </row>
    <row r="30" spans="1:8">
      <c r="A30" t="s">
        <v>607</v>
      </c>
      <c r="B30">
        <v>1</v>
      </c>
      <c r="C30">
        <f t="shared" si="0"/>
        <v>1</v>
      </c>
      <c r="H30" t="str">
        <f t="shared" si="1"/>
        <v>(AW)</v>
      </c>
    </row>
    <row r="31" spans="1:8">
      <c r="A31" t="s">
        <v>558</v>
      </c>
      <c r="B31">
        <v>2</v>
      </c>
      <c r="C31">
        <f t="shared" si="0"/>
        <v>2</v>
      </c>
      <c r="H31" t="str">
        <f t="shared" si="1"/>
        <v>(RC)</v>
      </c>
    </row>
    <row r="32" spans="1:8">
      <c r="A32" t="s">
        <v>575</v>
      </c>
      <c r="B32">
        <v>1</v>
      </c>
      <c r="C32">
        <f t="shared" si="0"/>
        <v>1</v>
      </c>
      <c r="H32" t="str">
        <f t="shared" si="1"/>
        <v>(SO)</v>
      </c>
    </row>
    <row r="33" spans="1:8">
      <c r="A33" t="s">
        <v>448</v>
      </c>
      <c r="B33">
        <v>2</v>
      </c>
      <c r="C33">
        <f t="shared" si="0"/>
        <v>2</v>
      </c>
      <c r="H33" t="str">
        <f t="shared" si="1"/>
        <v>(RB)</v>
      </c>
    </row>
    <row r="34" spans="1:8">
      <c r="A34" t="s">
        <v>539</v>
      </c>
      <c r="B34">
        <v>2</v>
      </c>
      <c r="C34">
        <f t="shared" si="0"/>
        <v>2</v>
      </c>
      <c r="H34" t="str">
        <f t="shared" si="1"/>
        <v>(RO)</v>
      </c>
    </row>
    <row r="35" spans="1:8">
      <c r="A35" t="s">
        <v>627</v>
      </c>
      <c r="B35">
        <v>2.3027026653289795</v>
      </c>
      <c r="C35">
        <f t="shared" si="0"/>
        <v>2.2999999999999998</v>
      </c>
      <c r="H35" t="str">
        <f t="shared" si="1"/>
        <v>(JV)</v>
      </c>
    </row>
    <row r="36" spans="1:8">
      <c r="A36" t="s">
        <v>444</v>
      </c>
      <c r="B36">
        <v>0.69729727506637573</v>
      </c>
      <c r="C36">
        <f t="shared" si="0"/>
        <v>0.7</v>
      </c>
      <c r="H36" t="str">
        <f t="shared" si="1"/>
        <v>(CK)</v>
      </c>
    </row>
    <row r="37" spans="1:8">
      <c r="A37" t="s">
        <v>417</v>
      </c>
      <c r="B37">
        <v>1</v>
      </c>
      <c r="C37">
        <f t="shared" si="0"/>
        <v>1</v>
      </c>
      <c r="H37" t="str">
        <f t="shared" si="1"/>
        <v>(JŁ)</v>
      </c>
    </row>
    <row r="38" spans="1:8">
      <c r="A38" t="s">
        <v>593</v>
      </c>
      <c r="B38">
        <v>2</v>
      </c>
      <c r="C38">
        <f t="shared" si="0"/>
        <v>2</v>
      </c>
      <c r="H38" t="str">
        <f t="shared" si="1"/>
        <v>(SA)</v>
      </c>
    </row>
    <row r="39" spans="1:8">
      <c r="A39" t="s">
        <v>589</v>
      </c>
      <c r="B39">
        <v>1</v>
      </c>
      <c r="C39">
        <f t="shared" si="0"/>
        <v>1</v>
      </c>
      <c r="H39" t="str">
        <f t="shared" si="1"/>
        <v>(SA)</v>
      </c>
    </row>
    <row r="40" spans="1:8">
      <c r="A40" t="s">
        <v>554</v>
      </c>
      <c r="B40">
        <v>1</v>
      </c>
      <c r="C40">
        <f t="shared" si="0"/>
        <v>1</v>
      </c>
      <c r="H40" t="str">
        <f t="shared" si="1"/>
        <v>(RC)</v>
      </c>
    </row>
    <row r="41" spans="1:8">
      <c r="A41" t="s">
        <v>424</v>
      </c>
      <c r="B41">
        <v>1.5</v>
      </c>
      <c r="C41">
        <f t="shared" si="0"/>
        <v>1.5</v>
      </c>
      <c r="H41" t="str">
        <f t="shared" si="1"/>
        <v>(EA)</v>
      </c>
    </row>
    <row r="42" spans="1:8">
      <c r="A42" t="s">
        <v>596</v>
      </c>
      <c r="B42">
        <v>1.5</v>
      </c>
      <c r="C42">
        <f t="shared" si="0"/>
        <v>1.5</v>
      </c>
      <c r="H42" t="str">
        <f t="shared" si="1"/>
        <v>(SA)</v>
      </c>
    </row>
    <row r="43" spans="1:8">
      <c r="A43" t="s">
        <v>421</v>
      </c>
      <c r="B43">
        <v>1</v>
      </c>
      <c r="C43">
        <f t="shared" si="0"/>
        <v>1</v>
      </c>
      <c r="H43" t="str">
        <f t="shared" si="1"/>
        <v>(JŁ)</v>
      </c>
    </row>
    <row r="44" spans="1:8">
      <c r="A44" t="s">
        <v>587</v>
      </c>
      <c r="B44">
        <v>2</v>
      </c>
      <c r="C44">
        <f t="shared" si="0"/>
        <v>2</v>
      </c>
      <c r="H44" t="str">
        <f t="shared" si="1"/>
        <v>(RS)</v>
      </c>
    </row>
    <row r="45" spans="1:8">
      <c r="A45" t="s">
        <v>478</v>
      </c>
      <c r="B45">
        <v>3</v>
      </c>
      <c r="C45">
        <f t="shared" si="0"/>
        <v>3</v>
      </c>
      <c r="H45" t="str">
        <f t="shared" si="1"/>
        <v>(DJ)</v>
      </c>
    </row>
    <row r="46" spans="1:8">
      <c r="A46" t="s">
        <v>468</v>
      </c>
      <c r="B46">
        <v>1</v>
      </c>
      <c r="C46">
        <f t="shared" si="0"/>
        <v>1</v>
      </c>
      <c r="H46" t="str">
        <f t="shared" si="1"/>
        <v>(DR)</v>
      </c>
    </row>
    <row r="47" spans="1:8">
      <c r="A47" t="s">
        <v>488</v>
      </c>
      <c r="B47">
        <v>5</v>
      </c>
      <c r="C47">
        <f t="shared" si="0"/>
        <v>5</v>
      </c>
      <c r="H47" t="str">
        <f t="shared" si="1"/>
        <v>(WJ)</v>
      </c>
    </row>
    <row r="48" spans="1:8">
      <c r="A48" t="s">
        <v>620</v>
      </c>
      <c r="B48">
        <v>5</v>
      </c>
      <c r="C48">
        <f t="shared" si="0"/>
        <v>5</v>
      </c>
      <c r="H48" t="str">
        <f t="shared" si="1"/>
        <v>(WR)</v>
      </c>
    </row>
    <row r="49" spans="1:8">
      <c r="A49" t="s">
        <v>621</v>
      </c>
      <c r="B49">
        <v>5</v>
      </c>
      <c r="C49">
        <f t="shared" si="0"/>
        <v>5</v>
      </c>
      <c r="H49" t="str">
        <f t="shared" si="1"/>
        <v>(WR)</v>
      </c>
    </row>
    <row r="50" spans="1:8">
      <c r="A50" t="s">
        <v>210</v>
      </c>
      <c r="B50">
        <v>3</v>
      </c>
      <c r="C50">
        <f t="shared" si="0"/>
        <v>3</v>
      </c>
      <c r="H50" t="str">
        <f t="shared" si="1"/>
        <v>(AS)</v>
      </c>
    </row>
    <row r="51" spans="1:8">
      <c r="A51" t="s">
        <v>552</v>
      </c>
      <c r="B51">
        <v>1</v>
      </c>
      <c r="C51">
        <f t="shared" si="0"/>
        <v>1</v>
      </c>
      <c r="H51" t="str">
        <f t="shared" si="1"/>
        <v>(RK)</v>
      </c>
    </row>
    <row r="52" spans="1:8">
      <c r="A52" t="s">
        <v>493</v>
      </c>
      <c r="B52">
        <v>2</v>
      </c>
      <c r="C52">
        <f t="shared" si="0"/>
        <v>2</v>
      </c>
      <c r="H52" t="str">
        <f t="shared" si="1"/>
        <v>(AK)</v>
      </c>
    </row>
    <row r="53" spans="1:8">
      <c r="A53" t="s">
        <v>427</v>
      </c>
      <c r="B53">
        <v>1</v>
      </c>
      <c r="C53">
        <f t="shared" si="0"/>
        <v>1</v>
      </c>
      <c r="H53" t="str">
        <f t="shared" si="1"/>
        <v>(EA)</v>
      </c>
    </row>
    <row r="54" spans="1:8">
      <c r="A54" t="s">
        <v>427</v>
      </c>
      <c r="B54">
        <v>1</v>
      </c>
      <c r="C54">
        <f t="shared" si="0"/>
        <v>1</v>
      </c>
      <c r="H54" t="str">
        <f t="shared" si="1"/>
        <v>(EA)</v>
      </c>
    </row>
    <row r="55" spans="1:8">
      <c r="A55" t="s">
        <v>608</v>
      </c>
      <c r="B55">
        <v>1</v>
      </c>
      <c r="C55">
        <f t="shared" si="0"/>
        <v>1</v>
      </c>
      <c r="H55" t="str">
        <f t="shared" si="1"/>
        <v>(AW)</v>
      </c>
    </row>
    <row r="56" spans="1:8">
      <c r="A56" t="s">
        <v>608</v>
      </c>
      <c r="B56">
        <v>1</v>
      </c>
      <c r="C56">
        <f t="shared" si="0"/>
        <v>1</v>
      </c>
      <c r="H56" t="str">
        <f t="shared" si="1"/>
        <v>(AW)</v>
      </c>
    </row>
    <row r="57" spans="1:8">
      <c r="A57" t="s">
        <v>548</v>
      </c>
      <c r="B57">
        <v>2</v>
      </c>
      <c r="C57">
        <f t="shared" si="0"/>
        <v>2</v>
      </c>
      <c r="H57" t="str">
        <f t="shared" si="1"/>
        <v>(RK)</v>
      </c>
    </row>
    <row r="58" spans="1:8">
      <c r="A58" t="s">
        <v>610</v>
      </c>
      <c r="B58">
        <v>1</v>
      </c>
      <c r="C58">
        <f t="shared" si="0"/>
        <v>1</v>
      </c>
      <c r="H58" t="str">
        <f t="shared" si="1"/>
        <v>(AW)</v>
      </c>
    </row>
    <row r="59" spans="1:8">
      <c r="A59" t="s">
        <v>610</v>
      </c>
      <c r="B59">
        <v>1</v>
      </c>
      <c r="C59">
        <f t="shared" si="0"/>
        <v>1</v>
      </c>
      <c r="H59" t="str">
        <f t="shared" si="1"/>
        <v>(AW)</v>
      </c>
    </row>
    <row r="60" spans="1:8">
      <c r="A60" t="s">
        <v>513</v>
      </c>
      <c r="B60">
        <v>1</v>
      </c>
      <c r="C60">
        <f t="shared" si="0"/>
        <v>1</v>
      </c>
      <c r="H60" t="str">
        <f t="shared" si="1"/>
        <v>(Ko)</v>
      </c>
    </row>
    <row r="61" spans="1:8">
      <c r="A61" t="s">
        <v>568</v>
      </c>
      <c r="B61">
        <v>0.78918915987014771</v>
      </c>
      <c r="C61">
        <f t="shared" si="0"/>
        <v>0.79</v>
      </c>
      <c r="H61" t="str">
        <f t="shared" si="1"/>
        <v>(RA)</v>
      </c>
    </row>
    <row r="62" spans="1:8">
      <c r="A62" t="s">
        <v>503</v>
      </c>
      <c r="B62">
        <v>0.21081081032752991</v>
      </c>
      <c r="C62">
        <f t="shared" si="0"/>
        <v>0.21</v>
      </c>
      <c r="H62" t="str">
        <f t="shared" si="1"/>
        <v>(JK)</v>
      </c>
    </row>
    <row r="63" spans="1:8">
      <c r="A63" t="s">
        <v>433</v>
      </c>
      <c r="B63">
        <v>1</v>
      </c>
      <c r="C63">
        <f t="shared" si="0"/>
        <v>1</v>
      </c>
      <c r="H63" t="str">
        <f t="shared" si="1"/>
        <v>(EA)</v>
      </c>
    </row>
    <row r="64" spans="1:8">
      <c r="A64" t="s">
        <v>431</v>
      </c>
      <c r="B64">
        <v>1</v>
      </c>
      <c r="C64">
        <f t="shared" si="0"/>
        <v>1</v>
      </c>
      <c r="H64" t="str">
        <f t="shared" si="1"/>
        <v>(EA)</v>
      </c>
    </row>
    <row r="65" spans="1:8">
      <c r="A65" t="s">
        <v>480</v>
      </c>
      <c r="B65">
        <v>1</v>
      </c>
      <c r="C65">
        <f t="shared" si="0"/>
        <v>1</v>
      </c>
      <c r="H65" t="str">
        <f t="shared" si="1"/>
        <v>(DJ)</v>
      </c>
    </row>
    <row r="66" spans="1:8">
      <c r="A66" t="s">
        <v>601</v>
      </c>
      <c r="B66">
        <v>1</v>
      </c>
      <c r="C66">
        <f t="shared" ref="C66:C129" si="2">ROUND(B66,2)</f>
        <v>1</v>
      </c>
      <c r="H66" t="str">
        <f t="shared" ref="H66:H129" si="3">RIGHT(A66,4)</f>
        <v>(MŚ)</v>
      </c>
    </row>
    <row r="67" spans="1:8">
      <c r="A67" t="s">
        <v>604</v>
      </c>
      <c r="B67">
        <v>1</v>
      </c>
      <c r="C67">
        <f t="shared" si="2"/>
        <v>1</v>
      </c>
      <c r="H67" t="str">
        <f t="shared" si="3"/>
        <v>(AW)</v>
      </c>
    </row>
    <row r="68" spans="1:8">
      <c r="A68" t="s">
        <v>556</v>
      </c>
      <c r="B68">
        <v>1</v>
      </c>
      <c r="C68">
        <f t="shared" si="2"/>
        <v>1</v>
      </c>
      <c r="H68" t="str">
        <f t="shared" si="3"/>
        <v>(RC)</v>
      </c>
    </row>
    <row r="69" spans="1:8">
      <c r="A69" t="s">
        <v>577</v>
      </c>
      <c r="B69">
        <v>1</v>
      </c>
      <c r="C69">
        <f t="shared" si="2"/>
        <v>1</v>
      </c>
      <c r="H69" t="str">
        <f t="shared" si="3"/>
        <v>(SO)</v>
      </c>
    </row>
    <row r="70" spans="1:8">
      <c r="A70" t="s">
        <v>447</v>
      </c>
      <c r="B70">
        <v>1</v>
      </c>
      <c r="C70">
        <f t="shared" si="2"/>
        <v>1</v>
      </c>
      <c r="H70" t="str">
        <f t="shared" si="3"/>
        <v>(RB)</v>
      </c>
    </row>
    <row r="71" spans="1:8">
      <c r="A71" t="s">
        <v>449</v>
      </c>
      <c r="B71">
        <v>1</v>
      </c>
      <c r="C71">
        <f t="shared" si="2"/>
        <v>1</v>
      </c>
      <c r="H71" t="str">
        <f t="shared" si="3"/>
        <v>(RB)</v>
      </c>
    </row>
    <row r="72" spans="1:8">
      <c r="A72" t="s">
        <v>542</v>
      </c>
      <c r="B72">
        <v>1</v>
      </c>
      <c r="C72">
        <f t="shared" si="2"/>
        <v>1</v>
      </c>
      <c r="H72" t="str">
        <f t="shared" si="3"/>
        <v>(RO)</v>
      </c>
    </row>
    <row r="73" spans="1:8">
      <c r="A73" t="s">
        <v>413</v>
      </c>
      <c r="B73">
        <v>2</v>
      </c>
      <c r="C73">
        <f t="shared" si="2"/>
        <v>2</v>
      </c>
      <c r="H73" t="str">
        <f t="shared" si="3"/>
        <v>(ED)</v>
      </c>
    </row>
    <row r="74" spans="1:8">
      <c r="A74" t="s">
        <v>591</v>
      </c>
      <c r="B74">
        <v>2</v>
      </c>
      <c r="C74">
        <f t="shared" si="2"/>
        <v>2</v>
      </c>
      <c r="H74" t="str">
        <f t="shared" si="3"/>
        <v>(SA)</v>
      </c>
    </row>
    <row r="75" spans="1:8">
      <c r="A75" t="s">
        <v>522</v>
      </c>
      <c r="B75">
        <v>1</v>
      </c>
      <c r="C75">
        <f t="shared" si="2"/>
        <v>1</v>
      </c>
      <c r="H75" t="str">
        <f t="shared" si="3"/>
        <v>(Ko)</v>
      </c>
    </row>
    <row r="76" spans="1:8">
      <c r="A76" t="s">
        <v>579</v>
      </c>
      <c r="B76">
        <v>2</v>
      </c>
      <c r="C76">
        <f t="shared" si="2"/>
        <v>2</v>
      </c>
      <c r="H76" t="str">
        <f t="shared" si="3"/>
        <v>(SE)</v>
      </c>
    </row>
    <row r="77" spans="1:8">
      <c r="A77" t="s">
        <v>572</v>
      </c>
      <c r="B77">
        <v>2.3675675392150879</v>
      </c>
      <c r="C77">
        <f t="shared" si="2"/>
        <v>2.37</v>
      </c>
      <c r="H77" t="str">
        <f t="shared" si="3"/>
        <v>(RA)</v>
      </c>
    </row>
    <row r="78" spans="1:8">
      <c r="A78" t="s">
        <v>612</v>
      </c>
      <c r="B78">
        <v>0.63243246078491211</v>
      </c>
      <c r="C78">
        <f t="shared" si="2"/>
        <v>0.63</v>
      </c>
      <c r="H78" t="str">
        <f t="shared" si="3"/>
        <v>(AW)</v>
      </c>
    </row>
    <row r="79" spans="1:8">
      <c r="A79" t="s">
        <v>414</v>
      </c>
      <c r="B79">
        <v>1</v>
      </c>
      <c r="C79">
        <f t="shared" si="2"/>
        <v>1</v>
      </c>
      <c r="H79" t="str">
        <f t="shared" si="3"/>
        <v>(ED)</v>
      </c>
    </row>
    <row r="80" spans="1:8">
      <c r="A80" t="s">
        <v>560</v>
      </c>
      <c r="B80">
        <v>1</v>
      </c>
      <c r="C80">
        <f t="shared" si="2"/>
        <v>1</v>
      </c>
      <c r="H80" t="str">
        <f t="shared" si="3"/>
        <v>(RC)</v>
      </c>
    </row>
    <row r="81" spans="1:8">
      <c r="A81" t="s">
        <v>569</v>
      </c>
      <c r="B81">
        <v>1.5783783197402954</v>
      </c>
      <c r="C81">
        <f t="shared" si="2"/>
        <v>1.58</v>
      </c>
      <c r="H81" t="str">
        <f t="shared" si="3"/>
        <v>(RA)</v>
      </c>
    </row>
    <row r="82" spans="1:8">
      <c r="A82" t="s">
        <v>615</v>
      </c>
      <c r="B82">
        <v>0.42162162065505981</v>
      </c>
      <c r="C82">
        <f t="shared" si="2"/>
        <v>0.42</v>
      </c>
      <c r="H82" t="str">
        <f t="shared" si="3"/>
        <v>(AW)</v>
      </c>
    </row>
    <row r="83" spans="1:8">
      <c r="A83" t="s">
        <v>511</v>
      </c>
      <c r="B83">
        <v>1</v>
      </c>
      <c r="C83">
        <f t="shared" si="2"/>
        <v>1</v>
      </c>
      <c r="H83" t="str">
        <f t="shared" si="3"/>
        <v>(Ko)</v>
      </c>
    </row>
    <row r="84" spans="1:8">
      <c r="A84" t="s">
        <v>531</v>
      </c>
      <c r="B84">
        <v>3</v>
      </c>
      <c r="C84">
        <f t="shared" si="2"/>
        <v>3</v>
      </c>
      <c r="H84" t="str">
        <f t="shared" si="3"/>
        <v>(BM)</v>
      </c>
    </row>
    <row r="85" spans="1:8">
      <c r="A85" t="s">
        <v>475</v>
      </c>
      <c r="B85">
        <v>6</v>
      </c>
      <c r="C85">
        <f t="shared" si="2"/>
        <v>6</v>
      </c>
      <c r="H85" t="str">
        <f t="shared" si="3"/>
        <v>(JJ)</v>
      </c>
    </row>
    <row r="86" spans="1:8">
      <c r="A86" t="s">
        <v>566</v>
      </c>
      <c r="B86">
        <v>4.7351350784301758</v>
      </c>
      <c r="C86">
        <f t="shared" si="2"/>
        <v>4.74</v>
      </c>
      <c r="H86" t="str">
        <f t="shared" si="3"/>
        <v>(RA)</v>
      </c>
    </row>
    <row r="87" spans="1:8">
      <c r="A87" t="s">
        <v>507</v>
      </c>
      <c r="B87">
        <v>1.2648649215698242</v>
      </c>
      <c r="C87">
        <f t="shared" si="2"/>
        <v>1.26</v>
      </c>
      <c r="H87" t="str">
        <f t="shared" si="3"/>
        <v>(JK)</v>
      </c>
    </row>
    <row r="88" spans="1:8">
      <c r="A88" t="s">
        <v>209</v>
      </c>
      <c r="B88">
        <v>3</v>
      </c>
      <c r="C88">
        <f t="shared" si="2"/>
        <v>3</v>
      </c>
      <c r="H88" t="str">
        <f t="shared" si="3"/>
        <v>(AS)</v>
      </c>
    </row>
    <row r="89" spans="1:8">
      <c r="A89" t="s">
        <v>571</v>
      </c>
      <c r="B89">
        <v>0.78918915987014771</v>
      </c>
      <c r="C89">
        <f t="shared" si="2"/>
        <v>0.79</v>
      </c>
      <c r="H89" t="str">
        <f t="shared" si="3"/>
        <v>(RA)</v>
      </c>
    </row>
    <row r="90" spans="1:8">
      <c r="A90" t="s">
        <v>458</v>
      </c>
      <c r="B90">
        <v>0.21081081032752991</v>
      </c>
      <c r="C90">
        <f t="shared" si="2"/>
        <v>0.21</v>
      </c>
      <c r="H90" t="str">
        <f t="shared" si="3"/>
        <v>(DD)</v>
      </c>
    </row>
    <row r="91" spans="1:8">
      <c r="A91" t="s">
        <v>434</v>
      </c>
      <c r="B91">
        <v>1</v>
      </c>
      <c r="C91">
        <f t="shared" si="2"/>
        <v>1</v>
      </c>
      <c r="H91" t="str">
        <f t="shared" si="3"/>
        <v>(EA)</v>
      </c>
    </row>
    <row r="92" spans="1:8">
      <c r="A92" t="s">
        <v>440</v>
      </c>
      <c r="B92">
        <v>1</v>
      </c>
      <c r="C92">
        <f t="shared" si="2"/>
        <v>1</v>
      </c>
      <c r="H92" t="str">
        <f t="shared" si="3"/>
        <v>(EA)</v>
      </c>
    </row>
    <row r="93" spans="1:8">
      <c r="A93" t="s">
        <v>430</v>
      </c>
      <c r="B93">
        <v>1</v>
      </c>
      <c r="C93">
        <f t="shared" si="2"/>
        <v>1</v>
      </c>
      <c r="H93" t="str">
        <f t="shared" si="3"/>
        <v>(EA)</v>
      </c>
    </row>
    <row r="94" spans="1:8">
      <c r="A94" t="s">
        <v>481</v>
      </c>
      <c r="B94">
        <v>1</v>
      </c>
      <c r="C94">
        <f t="shared" si="2"/>
        <v>1</v>
      </c>
      <c r="H94" t="str">
        <f t="shared" si="3"/>
        <v>(DJ)</v>
      </c>
    </row>
    <row r="95" spans="1:8">
      <c r="A95" t="s">
        <v>603</v>
      </c>
      <c r="B95">
        <v>1</v>
      </c>
      <c r="C95">
        <f t="shared" si="2"/>
        <v>1</v>
      </c>
      <c r="H95" t="str">
        <f t="shared" si="3"/>
        <v>(MŚ)</v>
      </c>
    </row>
    <row r="96" spans="1:8">
      <c r="A96" t="s">
        <v>606</v>
      </c>
      <c r="B96">
        <v>1</v>
      </c>
      <c r="C96">
        <f t="shared" si="2"/>
        <v>1</v>
      </c>
      <c r="H96" t="str">
        <f t="shared" si="3"/>
        <v>(AW)</v>
      </c>
    </row>
    <row r="97" spans="1:8">
      <c r="A97" t="s">
        <v>555</v>
      </c>
      <c r="B97">
        <v>2</v>
      </c>
      <c r="C97">
        <f t="shared" si="2"/>
        <v>2</v>
      </c>
      <c r="H97" t="str">
        <f t="shared" si="3"/>
        <v>(RC)</v>
      </c>
    </row>
    <row r="98" spans="1:8">
      <c r="A98" t="s">
        <v>576</v>
      </c>
      <c r="B98">
        <v>1</v>
      </c>
      <c r="C98">
        <f t="shared" si="2"/>
        <v>1</v>
      </c>
      <c r="H98" t="str">
        <f t="shared" si="3"/>
        <v>(SO)</v>
      </c>
    </row>
    <row r="99" spans="1:8">
      <c r="A99" t="s">
        <v>446</v>
      </c>
      <c r="B99">
        <v>2</v>
      </c>
      <c r="C99">
        <f t="shared" si="2"/>
        <v>2</v>
      </c>
      <c r="H99" t="str">
        <f t="shared" si="3"/>
        <v>(RB)</v>
      </c>
    </row>
    <row r="100" spans="1:8">
      <c r="A100" t="s">
        <v>540</v>
      </c>
      <c r="B100">
        <v>2</v>
      </c>
      <c r="C100">
        <f t="shared" si="2"/>
        <v>2</v>
      </c>
      <c r="H100" t="str">
        <f t="shared" si="3"/>
        <v>(RO)</v>
      </c>
    </row>
    <row r="101" spans="1:8">
      <c r="A101" t="s">
        <v>626</v>
      </c>
      <c r="B101">
        <v>2.3027026653289795</v>
      </c>
      <c r="C101">
        <f t="shared" si="2"/>
        <v>2.2999999999999998</v>
      </c>
      <c r="H101" t="str">
        <f t="shared" si="3"/>
        <v>(JV)</v>
      </c>
    </row>
    <row r="102" spans="1:8">
      <c r="A102" t="s">
        <v>445</v>
      </c>
      <c r="B102">
        <v>0.69729727506637573</v>
      </c>
      <c r="C102">
        <f t="shared" si="2"/>
        <v>0.7</v>
      </c>
      <c r="H102" t="str">
        <f t="shared" si="3"/>
        <v>(CK)</v>
      </c>
    </row>
    <row r="103" spans="1:8">
      <c r="A103" t="s">
        <v>592</v>
      </c>
      <c r="B103">
        <v>2</v>
      </c>
      <c r="C103">
        <f t="shared" si="2"/>
        <v>2</v>
      </c>
      <c r="H103" t="str">
        <f t="shared" si="3"/>
        <v>(SA)</v>
      </c>
    </row>
    <row r="104" spans="1:8">
      <c r="A104" t="s">
        <v>553</v>
      </c>
      <c r="B104">
        <v>1</v>
      </c>
      <c r="C104">
        <f t="shared" si="2"/>
        <v>1</v>
      </c>
      <c r="H104" t="str">
        <f t="shared" si="3"/>
        <v>(RC)</v>
      </c>
    </row>
    <row r="105" spans="1:8">
      <c r="A105" t="s">
        <v>582</v>
      </c>
      <c r="B105">
        <v>2</v>
      </c>
      <c r="C105">
        <f t="shared" si="2"/>
        <v>2</v>
      </c>
      <c r="H105" t="str">
        <f t="shared" si="3"/>
        <v>(RS)</v>
      </c>
    </row>
    <row r="106" spans="1:8">
      <c r="A106" t="s">
        <v>455</v>
      </c>
      <c r="B106">
        <v>3</v>
      </c>
      <c r="C106">
        <f t="shared" si="2"/>
        <v>3</v>
      </c>
      <c r="H106" t="str">
        <f t="shared" si="3"/>
        <v>(DD)</v>
      </c>
    </row>
    <row r="107" spans="1:8">
      <c r="A107" t="s">
        <v>616</v>
      </c>
      <c r="B107">
        <v>2</v>
      </c>
      <c r="C107">
        <f t="shared" si="2"/>
        <v>2</v>
      </c>
      <c r="H107" t="str">
        <f t="shared" si="3"/>
        <v>(AW)</v>
      </c>
    </row>
    <row r="108" spans="1:8">
      <c r="A108" t="s">
        <v>565</v>
      </c>
      <c r="B108">
        <v>1</v>
      </c>
      <c r="C108">
        <f t="shared" si="2"/>
        <v>1</v>
      </c>
      <c r="H108" t="str">
        <f t="shared" si="3"/>
        <v>(RC)</v>
      </c>
    </row>
    <row r="109" spans="1:8">
      <c r="A109" t="s">
        <v>479</v>
      </c>
      <c r="B109">
        <v>3</v>
      </c>
      <c r="C109">
        <f t="shared" si="2"/>
        <v>3</v>
      </c>
      <c r="H109" t="str">
        <f t="shared" si="3"/>
        <v>(DJ)</v>
      </c>
    </row>
    <row r="110" spans="1:8">
      <c r="A110" t="s">
        <v>476</v>
      </c>
      <c r="B110">
        <v>5</v>
      </c>
      <c r="C110">
        <f t="shared" si="2"/>
        <v>5</v>
      </c>
      <c r="H110" t="str">
        <f t="shared" si="3"/>
        <v>(JJ)</v>
      </c>
    </row>
    <row r="111" spans="1:8">
      <c r="A111" t="s">
        <v>567</v>
      </c>
      <c r="B111">
        <v>3.9459459781646729</v>
      </c>
      <c r="C111">
        <f t="shared" si="2"/>
        <v>3.95</v>
      </c>
      <c r="H111" t="str">
        <f t="shared" si="3"/>
        <v>(RA)</v>
      </c>
    </row>
    <row r="112" spans="1:8">
      <c r="A112" t="s">
        <v>452</v>
      </c>
      <c r="B112">
        <v>1.0540540218353271</v>
      </c>
      <c r="C112">
        <f t="shared" si="2"/>
        <v>1.05</v>
      </c>
      <c r="H112" t="str">
        <f t="shared" si="3"/>
        <v>(DD)</v>
      </c>
    </row>
    <row r="113" spans="1:8">
      <c r="A113" t="s">
        <v>518</v>
      </c>
      <c r="B113">
        <v>1</v>
      </c>
      <c r="C113">
        <f t="shared" si="2"/>
        <v>1</v>
      </c>
      <c r="H113" t="str">
        <f t="shared" si="3"/>
        <v>(Ko)</v>
      </c>
    </row>
    <row r="114" spans="1:8">
      <c r="A114" t="s">
        <v>597</v>
      </c>
      <c r="B114">
        <v>3</v>
      </c>
      <c r="C114">
        <f t="shared" si="2"/>
        <v>3</v>
      </c>
      <c r="H114" t="str">
        <f t="shared" si="3"/>
        <v>(MŚ)</v>
      </c>
    </row>
    <row r="115" spans="1:8">
      <c r="A115" t="s">
        <v>499</v>
      </c>
      <c r="B115">
        <v>2</v>
      </c>
      <c r="C115">
        <f t="shared" si="2"/>
        <v>2</v>
      </c>
      <c r="H115" t="str">
        <f t="shared" si="3"/>
        <v>(AK)</v>
      </c>
    </row>
    <row r="116" spans="1:8">
      <c r="A116" t="s">
        <v>535</v>
      </c>
      <c r="B116">
        <v>1</v>
      </c>
      <c r="C116">
        <f t="shared" si="2"/>
        <v>1</v>
      </c>
      <c r="H116" t="str">
        <f t="shared" si="3"/>
        <v>(RO)</v>
      </c>
    </row>
    <row r="117" spans="1:8">
      <c r="A117" t="s">
        <v>411</v>
      </c>
      <c r="B117">
        <v>3</v>
      </c>
      <c r="C117">
        <f t="shared" si="2"/>
        <v>3</v>
      </c>
      <c r="H117" t="str">
        <f t="shared" si="3"/>
        <v>(ED)</v>
      </c>
    </row>
    <row r="118" spans="1:8">
      <c r="A118" t="s">
        <v>623</v>
      </c>
      <c r="B118">
        <v>2</v>
      </c>
      <c r="C118">
        <f t="shared" si="2"/>
        <v>2</v>
      </c>
      <c r="H118" t="str">
        <f t="shared" si="3"/>
        <v>(WR)</v>
      </c>
    </row>
    <row r="119" spans="1:8">
      <c r="A119" t="s">
        <v>473</v>
      </c>
      <c r="B119">
        <v>2</v>
      </c>
      <c r="C119">
        <f t="shared" si="2"/>
        <v>2</v>
      </c>
      <c r="H119" t="str">
        <f t="shared" si="3"/>
        <v>(DR)</v>
      </c>
    </row>
    <row r="120" spans="1:8">
      <c r="A120" t="s">
        <v>465</v>
      </c>
      <c r="B120">
        <v>1</v>
      </c>
      <c r="C120">
        <f t="shared" si="2"/>
        <v>1</v>
      </c>
      <c r="H120" t="str">
        <f t="shared" si="3"/>
        <v>(DR)</v>
      </c>
    </row>
    <row r="121" spans="1:8">
      <c r="A121" t="s">
        <v>594</v>
      </c>
      <c r="B121">
        <v>1</v>
      </c>
      <c r="C121">
        <f t="shared" si="2"/>
        <v>1</v>
      </c>
      <c r="H121" t="str">
        <f t="shared" si="3"/>
        <v>(SA)</v>
      </c>
    </row>
    <row r="122" spans="1:8">
      <c r="A122" t="s">
        <v>519</v>
      </c>
      <c r="B122">
        <v>1</v>
      </c>
      <c r="C122">
        <f t="shared" si="2"/>
        <v>1</v>
      </c>
      <c r="H122" t="str">
        <f t="shared" si="3"/>
        <v>(Ko)</v>
      </c>
    </row>
    <row r="123" spans="1:8">
      <c r="A123" t="s">
        <v>420</v>
      </c>
      <c r="B123">
        <v>1</v>
      </c>
      <c r="C123">
        <f t="shared" si="2"/>
        <v>1</v>
      </c>
      <c r="H123" t="str">
        <f t="shared" si="3"/>
        <v>(JŁ)</v>
      </c>
    </row>
    <row r="124" spans="1:8">
      <c r="A124" t="s">
        <v>545</v>
      </c>
      <c r="B124">
        <v>1</v>
      </c>
      <c r="C124">
        <f t="shared" si="2"/>
        <v>1</v>
      </c>
      <c r="H124" t="str">
        <f t="shared" si="3"/>
        <v>(RK)</v>
      </c>
    </row>
    <row r="125" spans="1:8">
      <c r="A125" t="s">
        <v>585</v>
      </c>
      <c r="B125">
        <v>2</v>
      </c>
      <c r="C125">
        <f t="shared" si="2"/>
        <v>2</v>
      </c>
      <c r="H125" t="str">
        <f t="shared" si="3"/>
        <v>(RS)</v>
      </c>
    </row>
    <row r="126" spans="1:8">
      <c r="A126" t="s">
        <v>486</v>
      </c>
      <c r="B126">
        <v>3</v>
      </c>
      <c r="C126">
        <f t="shared" si="2"/>
        <v>3</v>
      </c>
      <c r="H126" t="str">
        <f t="shared" si="3"/>
        <v>(WJ)</v>
      </c>
    </row>
    <row r="127" spans="1:8">
      <c r="A127" t="s">
        <v>487</v>
      </c>
      <c r="B127">
        <v>1</v>
      </c>
      <c r="C127">
        <f t="shared" si="2"/>
        <v>1</v>
      </c>
      <c r="H127" t="str">
        <f t="shared" si="3"/>
        <v>(WJ)</v>
      </c>
    </row>
    <row r="128" spans="1:8">
      <c r="A128" t="s">
        <v>528</v>
      </c>
      <c r="B128">
        <v>6</v>
      </c>
      <c r="C128">
        <f t="shared" si="2"/>
        <v>6</v>
      </c>
      <c r="H128" t="str">
        <f t="shared" si="3"/>
        <v>(MK)</v>
      </c>
    </row>
    <row r="129" spans="1:8">
      <c r="A129" t="s">
        <v>525</v>
      </c>
      <c r="B129">
        <v>6</v>
      </c>
      <c r="C129">
        <f t="shared" si="2"/>
        <v>6</v>
      </c>
      <c r="H129" t="str">
        <f t="shared" si="3"/>
        <v>(MK)</v>
      </c>
    </row>
    <row r="130" spans="1:8">
      <c r="A130" t="s">
        <v>460</v>
      </c>
      <c r="B130">
        <v>6</v>
      </c>
      <c r="C130">
        <f t="shared" ref="C130:C193" si="4">ROUND(B130,2)</f>
        <v>6</v>
      </c>
      <c r="H130" t="str">
        <f t="shared" ref="H130:H193" si="5">RIGHT(A130,4)</f>
        <v>(RD)</v>
      </c>
    </row>
    <row r="131" spans="1:8">
      <c r="A131" t="s">
        <v>462</v>
      </c>
      <c r="B131">
        <v>6</v>
      </c>
      <c r="C131">
        <f t="shared" si="4"/>
        <v>6</v>
      </c>
      <c r="H131" t="str">
        <f t="shared" si="5"/>
        <v>(RD)</v>
      </c>
    </row>
    <row r="132" spans="1:8">
      <c r="A132" t="s">
        <v>437</v>
      </c>
      <c r="B132">
        <v>3</v>
      </c>
      <c r="C132">
        <f t="shared" si="4"/>
        <v>3</v>
      </c>
      <c r="H132" t="str">
        <f t="shared" si="5"/>
        <v>(EA)</v>
      </c>
    </row>
    <row r="133" spans="1:8">
      <c r="A133" t="s">
        <v>497</v>
      </c>
      <c r="B133">
        <v>2</v>
      </c>
      <c r="C133">
        <f t="shared" si="4"/>
        <v>2</v>
      </c>
      <c r="H133" t="str">
        <f t="shared" si="5"/>
        <v>(AK)</v>
      </c>
    </row>
    <row r="134" spans="1:8">
      <c r="A134" t="s">
        <v>538</v>
      </c>
      <c r="B134">
        <v>1</v>
      </c>
      <c r="C134">
        <f t="shared" si="4"/>
        <v>1</v>
      </c>
      <c r="H134" t="str">
        <f t="shared" si="5"/>
        <v>(RO)</v>
      </c>
    </row>
    <row r="135" spans="1:8">
      <c r="A135" t="s">
        <v>628</v>
      </c>
      <c r="B135">
        <v>2.26285719871521</v>
      </c>
      <c r="C135">
        <f t="shared" si="4"/>
        <v>2.2599999999999998</v>
      </c>
      <c r="H135" t="str">
        <f t="shared" si="5"/>
        <v>(JV)</v>
      </c>
    </row>
    <row r="136" spans="1:8">
      <c r="A136" t="s">
        <v>442</v>
      </c>
      <c r="B136">
        <v>0.73714286088943481</v>
      </c>
      <c r="C136">
        <f t="shared" si="4"/>
        <v>0.74</v>
      </c>
      <c r="H136" t="str">
        <f t="shared" si="5"/>
        <v>(CK)</v>
      </c>
    </row>
    <row r="137" spans="1:8">
      <c r="A137" t="s">
        <v>474</v>
      </c>
      <c r="B137">
        <v>2</v>
      </c>
      <c r="C137">
        <f t="shared" si="4"/>
        <v>2</v>
      </c>
      <c r="H137" t="str">
        <f t="shared" si="5"/>
        <v>(DR)</v>
      </c>
    </row>
    <row r="138" spans="1:8">
      <c r="A138" t="s">
        <v>466</v>
      </c>
      <c r="B138">
        <v>1</v>
      </c>
      <c r="C138">
        <f t="shared" si="4"/>
        <v>1</v>
      </c>
      <c r="H138" t="str">
        <f t="shared" si="5"/>
        <v>(DR)</v>
      </c>
    </row>
    <row r="139" spans="1:8">
      <c r="A139" t="s">
        <v>520</v>
      </c>
      <c r="B139">
        <v>1</v>
      </c>
      <c r="C139">
        <f t="shared" si="4"/>
        <v>1</v>
      </c>
      <c r="H139" t="str">
        <f t="shared" si="5"/>
        <v>(Ko)</v>
      </c>
    </row>
    <row r="140" spans="1:8">
      <c r="A140" t="s">
        <v>586</v>
      </c>
      <c r="B140">
        <v>2</v>
      </c>
      <c r="C140">
        <f t="shared" si="4"/>
        <v>2</v>
      </c>
      <c r="H140" t="str">
        <f t="shared" si="5"/>
        <v>(RS)</v>
      </c>
    </row>
    <row r="141" spans="1:8">
      <c r="A141" t="s">
        <v>590</v>
      </c>
      <c r="B141">
        <v>1</v>
      </c>
      <c r="C141">
        <f t="shared" si="4"/>
        <v>1</v>
      </c>
      <c r="H141" t="str">
        <f t="shared" si="5"/>
        <v>(SA)</v>
      </c>
    </row>
    <row r="142" spans="1:8">
      <c r="A142" t="s">
        <v>514</v>
      </c>
      <c r="B142">
        <v>1</v>
      </c>
      <c r="C142">
        <f t="shared" si="4"/>
        <v>1</v>
      </c>
      <c r="H142" t="str">
        <f t="shared" si="5"/>
        <v>(Ko)</v>
      </c>
    </row>
    <row r="143" spans="1:8">
      <c r="A143" t="s">
        <v>527</v>
      </c>
      <c r="B143">
        <v>6</v>
      </c>
      <c r="C143">
        <f t="shared" si="4"/>
        <v>6</v>
      </c>
      <c r="H143" t="str">
        <f t="shared" si="5"/>
        <v>(MK)</v>
      </c>
    </row>
    <row r="144" spans="1:8">
      <c r="A144" t="s">
        <v>461</v>
      </c>
      <c r="B144">
        <v>6</v>
      </c>
      <c r="C144">
        <f t="shared" si="4"/>
        <v>6</v>
      </c>
      <c r="H144" t="str">
        <f t="shared" si="5"/>
        <v>(RD)</v>
      </c>
    </row>
    <row r="145" spans="1:8">
      <c r="A145" t="s">
        <v>419</v>
      </c>
      <c r="B145">
        <v>2</v>
      </c>
      <c r="C145">
        <f t="shared" si="4"/>
        <v>2</v>
      </c>
      <c r="H145" t="str">
        <f t="shared" si="5"/>
        <v>(JŁ)</v>
      </c>
    </row>
    <row r="146" spans="1:8">
      <c r="A146" t="s">
        <v>595</v>
      </c>
      <c r="B146">
        <v>1</v>
      </c>
      <c r="C146">
        <f t="shared" si="4"/>
        <v>1</v>
      </c>
      <c r="H146" t="str">
        <f t="shared" si="5"/>
        <v>(SA)</v>
      </c>
    </row>
    <row r="147" spans="1:8">
      <c r="A147" t="s">
        <v>423</v>
      </c>
      <c r="B147">
        <v>1</v>
      </c>
      <c r="C147">
        <f t="shared" si="4"/>
        <v>1</v>
      </c>
      <c r="H147" t="str">
        <f t="shared" si="5"/>
        <v>(JŁ)</v>
      </c>
    </row>
    <row r="148" spans="1:8">
      <c r="A148" t="s">
        <v>546</v>
      </c>
      <c r="B148">
        <v>1</v>
      </c>
      <c r="C148">
        <f t="shared" si="4"/>
        <v>1</v>
      </c>
      <c r="H148" t="str">
        <f t="shared" si="5"/>
        <v>(RK)</v>
      </c>
    </row>
    <row r="149" spans="1:8">
      <c r="A149" t="s">
        <v>505</v>
      </c>
      <c r="B149">
        <v>3</v>
      </c>
      <c r="C149">
        <f t="shared" si="4"/>
        <v>3</v>
      </c>
      <c r="H149" t="str">
        <f t="shared" si="5"/>
        <v>(JK)</v>
      </c>
    </row>
    <row r="150" spans="1:8">
      <c r="A150" t="s">
        <v>512</v>
      </c>
      <c r="B150">
        <v>2</v>
      </c>
      <c r="C150">
        <f t="shared" si="4"/>
        <v>2</v>
      </c>
      <c r="H150" t="str">
        <f t="shared" si="5"/>
        <v>(Ko)</v>
      </c>
    </row>
    <row r="151" spans="1:8">
      <c r="A151" t="s">
        <v>515</v>
      </c>
      <c r="B151">
        <v>1</v>
      </c>
      <c r="C151">
        <f t="shared" si="4"/>
        <v>1</v>
      </c>
      <c r="H151" t="str">
        <f t="shared" si="5"/>
        <v>(Ko)</v>
      </c>
    </row>
    <row r="152" spans="1:8">
      <c r="A152" t="s">
        <v>613</v>
      </c>
      <c r="B152">
        <v>3</v>
      </c>
      <c r="C152">
        <f t="shared" si="4"/>
        <v>3</v>
      </c>
      <c r="H152" t="str">
        <f t="shared" si="5"/>
        <v>(AW)</v>
      </c>
    </row>
    <row r="153" spans="1:8">
      <c r="A153" t="s">
        <v>570</v>
      </c>
      <c r="B153">
        <v>1.6685714721679687</v>
      </c>
      <c r="C153">
        <f t="shared" si="4"/>
        <v>1.67</v>
      </c>
      <c r="H153" t="str">
        <f t="shared" si="5"/>
        <v>(RA)</v>
      </c>
    </row>
    <row r="154" spans="1:8">
      <c r="A154" t="s">
        <v>611</v>
      </c>
      <c r="B154">
        <v>0.33142858743667603</v>
      </c>
      <c r="C154">
        <f t="shared" si="4"/>
        <v>0.33</v>
      </c>
      <c r="H154" t="str">
        <f t="shared" si="5"/>
        <v>(AW)</v>
      </c>
    </row>
    <row r="155" spans="1:8">
      <c r="A155" t="s">
        <v>508</v>
      </c>
      <c r="B155">
        <v>2</v>
      </c>
      <c r="C155">
        <f t="shared" si="4"/>
        <v>2</v>
      </c>
      <c r="H155" t="str">
        <f t="shared" si="5"/>
        <v>(JK)</v>
      </c>
    </row>
    <row r="156" spans="1:8">
      <c r="A156" t="s">
        <v>454</v>
      </c>
      <c r="B156">
        <v>5</v>
      </c>
      <c r="C156">
        <f t="shared" si="4"/>
        <v>5</v>
      </c>
      <c r="H156" t="str">
        <f t="shared" si="5"/>
        <v>(DD)</v>
      </c>
    </row>
    <row r="157" spans="1:8">
      <c r="A157" t="s">
        <v>456</v>
      </c>
      <c r="B157">
        <v>2</v>
      </c>
      <c r="C157">
        <f t="shared" si="4"/>
        <v>2</v>
      </c>
      <c r="H157" t="str">
        <f t="shared" si="5"/>
        <v>(DD)</v>
      </c>
    </row>
    <row r="158" spans="1:8">
      <c r="A158" t="s">
        <v>532</v>
      </c>
      <c r="B158">
        <v>3</v>
      </c>
      <c r="C158">
        <f t="shared" si="4"/>
        <v>3</v>
      </c>
      <c r="H158" t="str">
        <f t="shared" si="5"/>
        <v>(BM)</v>
      </c>
    </row>
    <row r="159" spans="1:8">
      <c r="A159" t="s">
        <v>496</v>
      </c>
      <c r="B159">
        <v>2</v>
      </c>
      <c r="C159">
        <f t="shared" si="4"/>
        <v>2</v>
      </c>
      <c r="H159" t="str">
        <f t="shared" si="5"/>
        <v>(AK)</v>
      </c>
    </row>
    <row r="160" spans="1:8">
      <c r="A160" t="s">
        <v>496</v>
      </c>
      <c r="B160">
        <v>2</v>
      </c>
      <c r="C160">
        <f t="shared" si="4"/>
        <v>2</v>
      </c>
      <c r="H160" t="str">
        <f t="shared" si="5"/>
        <v>(AK)</v>
      </c>
    </row>
    <row r="161" spans="1:8">
      <c r="A161" t="s">
        <v>426</v>
      </c>
      <c r="B161">
        <v>1</v>
      </c>
      <c r="C161">
        <f t="shared" si="4"/>
        <v>1</v>
      </c>
      <c r="H161" t="str">
        <f t="shared" si="5"/>
        <v>(EA)</v>
      </c>
    </row>
    <row r="162" spans="1:8">
      <c r="A162" t="s">
        <v>549</v>
      </c>
      <c r="B162">
        <v>1</v>
      </c>
      <c r="C162">
        <f t="shared" si="4"/>
        <v>1</v>
      </c>
      <c r="H162" t="str">
        <f t="shared" si="5"/>
        <v>(RK)</v>
      </c>
    </row>
    <row r="163" spans="1:8">
      <c r="A163" t="s">
        <v>549</v>
      </c>
      <c r="B163">
        <v>1</v>
      </c>
      <c r="C163">
        <f t="shared" si="4"/>
        <v>1</v>
      </c>
      <c r="H163" t="str">
        <f t="shared" si="5"/>
        <v>(RK)</v>
      </c>
    </row>
    <row r="164" spans="1:8">
      <c r="A164" t="s">
        <v>428</v>
      </c>
      <c r="B164">
        <v>1</v>
      </c>
      <c r="C164">
        <f t="shared" si="4"/>
        <v>1</v>
      </c>
      <c r="H164" t="str">
        <f t="shared" si="5"/>
        <v>(EA)</v>
      </c>
    </row>
    <row r="165" spans="1:8">
      <c r="A165" t="s">
        <v>428</v>
      </c>
      <c r="B165">
        <v>1</v>
      </c>
      <c r="C165">
        <f t="shared" si="4"/>
        <v>1</v>
      </c>
      <c r="H165" t="str">
        <f t="shared" si="5"/>
        <v>(EA)</v>
      </c>
    </row>
    <row r="166" spans="1:8">
      <c r="A166" t="s">
        <v>609</v>
      </c>
      <c r="B166">
        <v>1</v>
      </c>
      <c r="C166">
        <f t="shared" si="4"/>
        <v>1</v>
      </c>
      <c r="H166" t="str">
        <f t="shared" si="5"/>
        <v>(AW)</v>
      </c>
    </row>
    <row r="167" spans="1:8">
      <c r="A167" t="s">
        <v>609</v>
      </c>
      <c r="B167">
        <v>1</v>
      </c>
      <c r="C167">
        <f t="shared" si="4"/>
        <v>1</v>
      </c>
      <c r="H167" t="str">
        <f t="shared" si="5"/>
        <v>(AW)</v>
      </c>
    </row>
    <row r="168" spans="1:8">
      <c r="A168" t="s">
        <v>517</v>
      </c>
      <c r="B168">
        <v>1</v>
      </c>
      <c r="C168">
        <f t="shared" si="4"/>
        <v>1</v>
      </c>
      <c r="H168" t="str">
        <f t="shared" si="5"/>
        <v>(Ko)</v>
      </c>
    </row>
    <row r="169" spans="1:8">
      <c r="A169" t="s">
        <v>599</v>
      </c>
      <c r="B169">
        <v>2</v>
      </c>
      <c r="C169">
        <f t="shared" si="4"/>
        <v>2</v>
      </c>
      <c r="H169" t="str">
        <f t="shared" si="5"/>
        <v>(MŚ)</v>
      </c>
    </row>
    <row r="170" spans="1:8">
      <c r="A170" t="s">
        <v>562</v>
      </c>
      <c r="B170">
        <v>2</v>
      </c>
      <c r="C170">
        <f t="shared" si="4"/>
        <v>2</v>
      </c>
      <c r="H170" t="str">
        <f t="shared" si="5"/>
        <v>(RC)</v>
      </c>
    </row>
    <row r="171" spans="1:8">
      <c r="A171" t="s">
        <v>574</v>
      </c>
      <c r="B171">
        <v>2</v>
      </c>
      <c r="C171">
        <f t="shared" si="4"/>
        <v>2</v>
      </c>
      <c r="H171" t="str">
        <f t="shared" si="5"/>
        <v>(SO)</v>
      </c>
    </row>
    <row r="172" spans="1:8">
      <c r="A172" t="s">
        <v>500</v>
      </c>
      <c r="B172">
        <v>3</v>
      </c>
      <c r="C172">
        <f t="shared" si="4"/>
        <v>3</v>
      </c>
      <c r="H172" t="str">
        <f t="shared" si="5"/>
        <v>(AK)</v>
      </c>
    </row>
    <row r="173" spans="1:8">
      <c r="A173" t="s">
        <v>537</v>
      </c>
      <c r="B173">
        <v>1</v>
      </c>
      <c r="C173">
        <f t="shared" si="4"/>
        <v>1</v>
      </c>
      <c r="H173" t="str">
        <f t="shared" si="5"/>
        <v>(RO)</v>
      </c>
    </row>
    <row r="174" spans="1:8">
      <c r="A174" t="s">
        <v>410</v>
      </c>
      <c r="B174">
        <v>3</v>
      </c>
      <c r="C174">
        <f t="shared" si="4"/>
        <v>3</v>
      </c>
      <c r="H174" t="str">
        <f t="shared" si="5"/>
        <v>(ED)</v>
      </c>
    </row>
    <row r="175" spans="1:8">
      <c r="A175" t="s">
        <v>416</v>
      </c>
      <c r="B175">
        <v>1</v>
      </c>
      <c r="C175">
        <f t="shared" si="4"/>
        <v>1</v>
      </c>
      <c r="H175" t="str">
        <f t="shared" si="5"/>
        <v>(JŁ)</v>
      </c>
    </row>
    <row r="176" spans="1:8">
      <c r="A176" t="s">
        <v>471</v>
      </c>
      <c r="B176">
        <v>3</v>
      </c>
      <c r="C176">
        <f t="shared" si="4"/>
        <v>3</v>
      </c>
      <c r="H176" t="str">
        <f t="shared" si="5"/>
        <v>(DR)</v>
      </c>
    </row>
    <row r="177" spans="1:8">
      <c r="A177" t="s">
        <v>622</v>
      </c>
      <c r="B177">
        <v>1</v>
      </c>
      <c r="C177">
        <f t="shared" si="4"/>
        <v>1</v>
      </c>
      <c r="H177" t="str">
        <f t="shared" si="5"/>
        <v>(WR)</v>
      </c>
    </row>
    <row r="178" spans="1:8">
      <c r="A178" t="s">
        <v>422</v>
      </c>
      <c r="B178">
        <v>2</v>
      </c>
      <c r="C178">
        <f t="shared" si="4"/>
        <v>2</v>
      </c>
      <c r="H178" t="str">
        <f t="shared" si="5"/>
        <v>(JŁ)</v>
      </c>
    </row>
    <row r="179" spans="1:8">
      <c r="A179" t="s">
        <v>584</v>
      </c>
      <c r="B179">
        <v>2</v>
      </c>
      <c r="C179">
        <f t="shared" si="4"/>
        <v>2</v>
      </c>
      <c r="H179" t="str">
        <f t="shared" si="5"/>
        <v>(RS)</v>
      </c>
    </row>
    <row r="180" spans="1:8">
      <c r="A180" t="s">
        <v>484</v>
      </c>
      <c r="B180">
        <v>1</v>
      </c>
      <c r="C180">
        <f t="shared" si="4"/>
        <v>1</v>
      </c>
      <c r="H180" t="str">
        <f t="shared" si="5"/>
        <v>(DJ)</v>
      </c>
    </row>
    <row r="181" spans="1:8">
      <c r="A181" t="s">
        <v>485</v>
      </c>
      <c r="B181">
        <v>3</v>
      </c>
      <c r="C181">
        <f t="shared" si="4"/>
        <v>3</v>
      </c>
      <c r="H181" t="str">
        <f t="shared" si="5"/>
        <v>(WJ)</v>
      </c>
    </row>
    <row r="182" spans="1:8">
      <c r="A182" t="s">
        <v>492</v>
      </c>
      <c r="B182">
        <v>1</v>
      </c>
      <c r="C182">
        <f t="shared" si="4"/>
        <v>1</v>
      </c>
      <c r="H182" t="str">
        <f t="shared" si="5"/>
        <v>(AK)</v>
      </c>
    </row>
    <row r="183" spans="1:8">
      <c r="A183" t="s">
        <v>459</v>
      </c>
      <c r="B183">
        <v>4</v>
      </c>
      <c r="C183">
        <f t="shared" si="4"/>
        <v>4</v>
      </c>
      <c r="H183" t="str">
        <f t="shared" si="5"/>
        <v>(RD)</v>
      </c>
    </row>
    <row r="184" spans="1:8">
      <c r="A184" t="s">
        <v>619</v>
      </c>
      <c r="B184">
        <v>4</v>
      </c>
      <c r="C184">
        <f t="shared" si="4"/>
        <v>4</v>
      </c>
      <c r="H184" t="str">
        <f t="shared" si="5"/>
        <v>(WR)</v>
      </c>
    </row>
    <row r="185" spans="1:8">
      <c r="A185" t="s">
        <v>618</v>
      </c>
      <c r="B185">
        <v>4</v>
      </c>
      <c r="C185">
        <f t="shared" si="4"/>
        <v>4</v>
      </c>
      <c r="H185" t="str">
        <f t="shared" si="5"/>
        <v>(WR)</v>
      </c>
    </row>
    <row r="186" spans="1:8">
      <c r="A186" t="s">
        <v>463</v>
      </c>
      <c r="B186">
        <v>4</v>
      </c>
      <c r="C186">
        <f t="shared" si="4"/>
        <v>4</v>
      </c>
      <c r="H186" t="str">
        <f t="shared" si="5"/>
        <v>(RD)</v>
      </c>
    </row>
    <row r="187" spans="1:8">
      <c r="A187" t="s">
        <v>208</v>
      </c>
      <c r="B187">
        <v>2</v>
      </c>
      <c r="C187">
        <f t="shared" si="4"/>
        <v>2</v>
      </c>
      <c r="H187" t="str">
        <f t="shared" si="5"/>
        <v>(AS)</v>
      </c>
    </row>
    <row r="188" spans="1:8">
      <c r="A188" t="s">
        <v>439</v>
      </c>
      <c r="B188">
        <v>2</v>
      </c>
      <c r="C188">
        <f t="shared" si="4"/>
        <v>2</v>
      </c>
      <c r="H188" t="str">
        <f t="shared" si="5"/>
        <v>(EA)</v>
      </c>
    </row>
    <row r="189" spans="1:8">
      <c r="A189" t="s">
        <v>563</v>
      </c>
      <c r="B189">
        <v>2</v>
      </c>
      <c r="C189">
        <f t="shared" si="4"/>
        <v>2</v>
      </c>
      <c r="H189" t="str">
        <f t="shared" si="5"/>
        <v>(RC)</v>
      </c>
    </row>
    <row r="190" spans="1:8">
      <c r="A190" t="s">
        <v>501</v>
      </c>
      <c r="B190">
        <v>2</v>
      </c>
      <c r="C190">
        <f t="shared" si="4"/>
        <v>2</v>
      </c>
      <c r="H190" t="str">
        <f t="shared" si="5"/>
        <v>(AK)</v>
      </c>
    </row>
    <row r="191" spans="1:8">
      <c r="A191" t="s">
        <v>494</v>
      </c>
      <c r="B191">
        <v>1</v>
      </c>
      <c r="C191">
        <f t="shared" si="4"/>
        <v>1</v>
      </c>
      <c r="H191" t="str">
        <f t="shared" si="5"/>
        <v>(AK)</v>
      </c>
    </row>
    <row r="192" spans="1:8">
      <c r="A192" t="s">
        <v>536</v>
      </c>
      <c r="B192">
        <v>2</v>
      </c>
      <c r="C192">
        <f t="shared" si="4"/>
        <v>2</v>
      </c>
      <c r="H192" t="str">
        <f t="shared" si="5"/>
        <v>(RO)</v>
      </c>
    </row>
    <row r="193" spans="1:8">
      <c r="A193" t="s">
        <v>409</v>
      </c>
      <c r="B193">
        <v>3</v>
      </c>
      <c r="C193">
        <f t="shared" si="4"/>
        <v>3</v>
      </c>
      <c r="H193" t="str">
        <f t="shared" si="5"/>
        <v>(ED)</v>
      </c>
    </row>
    <row r="194" spans="1:8">
      <c r="A194" t="s">
        <v>470</v>
      </c>
      <c r="B194">
        <v>3</v>
      </c>
      <c r="C194">
        <f t="shared" ref="C194:C236" si="6">ROUND(B194,2)</f>
        <v>3</v>
      </c>
      <c r="H194" t="str">
        <f t="shared" ref="H194:H236" si="7">RIGHT(A194,4)</f>
        <v>(DR)</v>
      </c>
    </row>
    <row r="195" spans="1:8">
      <c r="A195" t="s">
        <v>504</v>
      </c>
      <c r="B195">
        <v>3</v>
      </c>
      <c r="C195">
        <f t="shared" si="6"/>
        <v>3</v>
      </c>
      <c r="H195" t="str">
        <f t="shared" si="7"/>
        <v>(JK)</v>
      </c>
    </row>
    <row r="196" spans="1:8">
      <c r="A196" t="s">
        <v>516</v>
      </c>
      <c r="B196">
        <v>1</v>
      </c>
      <c r="C196">
        <f t="shared" si="6"/>
        <v>1</v>
      </c>
      <c r="H196" t="str">
        <f t="shared" si="7"/>
        <v>(Ko)</v>
      </c>
    </row>
    <row r="197" spans="1:8">
      <c r="A197" t="s">
        <v>580</v>
      </c>
      <c r="B197">
        <v>2</v>
      </c>
      <c r="C197">
        <f t="shared" si="6"/>
        <v>2</v>
      </c>
      <c r="H197" t="str">
        <f t="shared" si="7"/>
        <v>(SE)</v>
      </c>
    </row>
    <row r="198" spans="1:8">
      <c r="A198" t="s">
        <v>614</v>
      </c>
      <c r="B198">
        <v>2</v>
      </c>
      <c r="C198">
        <f t="shared" si="6"/>
        <v>2</v>
      </c>
      <c r="H198" t="str">
        <f t="shared" si="7"/>
        <v>(AW)</v>
      </c>
    </row>
    <row r="199" spans="1:8">
      <c r="A199" t="s">
        <v>506</v>
      </c>
      <c r="B199">
        <v>1</v>
      </c>
      <c r="C199">
        <f t="shared" si="6"/>
        <v>1</v>
      </c>
      <c r="H199" t="str">
        <f t="shared" si="7"/>
        <v>(JK)</v>
      </c>
    </row>
    <row r="200" spans="1:8">
      <c r="A200" t="s">
        <v>207</v>
      </c>
      <c r="B200">
        <v>2</v>
      </c>
      <c r="C200">
        <f t="shared" si="6"/>
        <v>2</v>
      </c>
      <c r="H200" t="str">
        <f t="shared" si="7"/>
        <v>(JK)</v>
      </c>
    </row>
    <row r="201" spans="1:8">
      <c r="A201" t="s">
        <v>202</v>
      </c>
      <c r="B201">
        <v>2</v>
      </c>
      <c r="C201">
        <f t="shared" si="6"/>
        <v>2</v>
      </c>
      <c r="H201" t="str">
        <f t="shared" si="7"/>
        <v>(DD)</v>
      </c>
    </row>
    <row r="202" spans="1:8">
      <c r="A202" t="s">
        <v>203</v>
      </c>
      <c r="B202">
        <v>5</v>
      </c>
      <c r="C202">
        <f t="shared" si="6"/>
        <v>5</v>
      </c>
      <c r="H202" t="str">
        <f t="shared" si="7"/>
        <v>(DD)</v>
      </c>
    </row>
    <row r="203" spans="1:8">
      <c r="A203" t="s">
        <v>204</v>
      </c>
      <c r="B203">
        <v>2</v>
      </c>
      <c r="C203">
        <f t="shared" si="6"/>
        <v>2</v>
      </c>
      <c r="H203" t="str">
        <f t="shared" si="7"/>
        <v>(DD)</v>
      </c>
    </row>
    <row r="204" spans="1:8">
      <c r="A204" t="s">
        <v>206</v>
      </c>
      <c r="B204">
        <v>2</v>
      </c>
      <c r="C204">
        <f t="shared" si="6"/>
        <v>2</v>
      </c>
      <c r="H204" t="str">
        <f t="shared" si="7"/>
        <v>(JK)</v>
      </c>
    </row>
    <row r="205" spans="1:8">
      <c r="A205" t="s">
        <v>205</v>
      </c>
      <c r="B205">
        <v>5</v>
      </c>
      <c r="C205">
        <f t="shared" si="6"/>
        <v>5</v>
      </c>
      <c r="H205" t="str">
        <f t="shared" si="7"/>
        <v>(JK)</v>
      </c>
    </row>
    <row r="206" spans="1:8">
      <c r="A206" t="s">
        <v>564</v>
      </c>
      <c r="B206">
        <v>3</v>
      </c>
      <c r="C206">
        <f t="shared" si="6"/>
        <v>3</v>
      </c>
      <c r="H206" t="str">
        <f t="shared" si="7"/>
        <v>(RC)</v>
      </c>
    </row>
    <row r="207" spans="1:8">
      <c r="A207" t="s">
        <v>498</v>
      </c>
      <c r="B207">
        <v>2</v>
      </c>
      <c r="C207">
        <f t="shared" si="6"/>
        <v>2</v>
      </c>
      <c r="H207" t="str">
        <f t="shared" si="7"/>
        <v>(AK)</v>
      </c>
    </row>
    <row r="208" spans="1:8">
      <c r="A208" t="s">
        <v>534</v>
      </c>
      <c r="B208">
        <v>3</v>
      </c>
      <c r="C208">
        <f t="shared" si="6"/>
        <v>3</v>
      </c>
      <c r="H208" t="str">
        <f t="shared" si="7"/>
        <v>(RO)</v>
      </c>
    </row>
    <row r="209" spans="1:8">
      <c r="A209" t="s">
        <v>412</v>
      </c>
      <c r="B209">
        <v>4</v>
      </c>
      <c r="C209">
        <f t="shared" si="6"/>
        <v>4</v>
      </c>
      <c r="H209" t="str">
        <f t="shared" si="7"/>
        <v>(ED)</v>
      </c>
    </row>
    <row r="210" spans="1:8">
      <c r="A210" t="s">
        <v>472</v>
      </c>
      <c r="B210">
        <v>3</v>
      </c>
      <c r="C210">
        <f t="shared" si="6"/>
        <v>3</v>
      </c>
      <c r="H210" t="str">
        <f t="shared" si="7"/>
        <v>(DR)</v>
      </c>
    </row>
    <row r="211" spans="1:8">
      <c r="A211" t="s">
        <v>581</v>
      </c>
      <c r="B211">
        <v>2</v>
      </c>
      <c r="C211">
        <f t="shared" si="6"/>
        <v>2</v>
      </c>
      <c r="H211" t="str">
        <f t="shared" si="7"/>
        <v>(SE)</v>
      </c>
    </row>
    <row r="212" spans="1:8">
      <c r="A212" t="s">
        <v>441</v>
      </c>
      <c r="B212">
        <v>1</v>
      </c>
      <c r="C212">
        <f t="shared" si="6"/>
        <v>1</v>
      </c>
      <c r="H212" t="str">
        <f t="shared" si="7"/>
        <v>(EA)</v>
      </c>
    </row>
    <row r="213" spans="1:8">
      <c r="A213" t="s">
        <v>524</v>
      </c>
      <c r="B213">
        <v>1</v>
      </c>
      <c r="C213">
        <f t="shared" si="6"/>
        <v>1</v>
      </c>
      <c r="H213" t="str">
        <f t="shared" si="7"/>
        <v>(MK)</v>
      </c>
    </row>
    <row r="214" spans="1:8">
      <c r="A214" t="s">
        <v>598</v>
      </c>
      <c r="B214">
        <v>4</v>
      </c>
      <c r="C214">
        <f t="shared" si="6"/>
        <v>4</v>
      </c>
      <c r="H214" t="str">
        <f t="shared" si="7"/>
        <v>(MŚ)</v>
      </c>
    </row>
    <row r="215" spans="1:8">
      <c r="A215" t="s">
        <v>573</v>
      </c>
      <c r="B215">
        <v>1</v>
      </c>
      <c r="C215">
        <f t="shared" si="6"/>
        <v>1</v>
      </c>
      <c r="H215" t="str">
        <f t="shared" si="7"/>
        <v>(SO)</v>
      </c>
    </row>
    <row r="216" spans="1:8">
      <c r="A216" t="s">
        <v>451</v>
      </c>
      <c r="B216">
        <v>1</v>
      </c>
      <c r="C216">
        <f t="shared" si="6"/>
        <v>1</v>
      </c>
      <c r="H216" t="str">
        <f t="shared" si="7"/>
        <v>(RB)</v>
      </c>
    </row>
    <row r="217" spans="1:8">
      <c r="A217" t="s">
        <v>523</v>
      </c>
      <c r="B217">
        <v>5</v>
      </c>
      <c r="C217">
        <f t="shared" si="6"/>
        <v>5</v>
      </c>
      <c r="H217" t="str">
        <f t="shared" si="7"/>
        <v>(MK)</v>
      </c>
    </row>
    <row r="218" spans="1:8">
      <c r="A218" t="s">
        <v>624</v>
      </c>
      <c r="B218">
        <v>5</v>
      </c>
      <c r="C218">
        <f t="shared" si="6"/>
        <v>5</v>
      </c>
      <c r="H218" t="str">
        <f t="shared" si="7"/>
        <v>(WR)</v>
      </c>
    </row>
    <row r="219" spans="1:8">
      <c r="A219" t="s">
        <v>438</v>
      </c>
      <c r="B219">
        <v>2</v>
      </c>
      <c r="C219">
        <f t="shared" si="6"/>
        <v>2</v>
      </c>
      <c r="H219" t="str">
        <f t="shared" si="7"/>
        <v>(EA)</v>
      </c>
    </row>
    <row r="220" spans="1:8">
      <c r="A220" t="s">
        <v>495</v>
      </c>
      <c r="B220">
        <v>2</v>
      </c>
      <c r="C220">
        <f t="shared" si="6"/>
        <v>2</v>
      </c>
      <c r="H220" t="str">
        <f t="shared" si="7"/>
        <v>(AK)</v>
      </c>
    </row>
    <row r="221" spans="1:8">
      <c r="A221" t="s">
        <v>450</v>
      </c>
      <c r="B221">
        <v>1</v>
      </c>
      <c r="C221">
        <f t="shared" si="6"/>
        <v>1</v>
      </c>
      <c r="H221" t="str">
        <f t="shared" si="7"/>
        <v>(RB)</v>
      </c>
    </row>
    <row r="222" spans="1:8">
      <c r="A222" t="s">
        <v>457</v>
      </c>
      <c r="B222">
        <v>1</v>
      </c>
      <c r="C222">
        <f t="shared" si="6"/>
        <v>1</v>
      </c>
      <c r="H222" t="str">
        <f t="shared" si="7"/>
        <v>(DD)</v>
      </c>
    </row>
    <row r="223" spans="1:8">
      <c r="A223" t="s">
        <v>509</v>
      </c>
      <c r="B223">
        <v>4</v>
      </c>
      <c r="C223">
        <f t="shared" si="6"/>
        <v>4</v>
      </c>
      <c r="H223" t="str">
        <f t="shared" si="7"/>
        <v>(JK)</v>
      </c>
    </row>
    <row r="224" spans="1:8">
      <c r="A224" t="s">
        <v>453</v>
      </c>
      <c r="B224">
        <v>2</v>
      </c>
      <c r="C224">
        <f t="shared" si="6"/>
        <v>2</v>
      </c>
      <c r="H224" t="str">
        <f t="shared" si="7"/>
        <v>(DD)</v>
      </c>
    </row>
    <row r="225" spans="1:8">
      <c r="A225" t="s">
        <v>533</v>
      </c>
      <c r="B225">
        <v>3</v>
      </c>
      <c r="C225">
        <f t="shared" si="6"/>
        <v>3</v>
      </c>
      <c r="H225" t="str">
        <f t="shared" si="7"/>
        <v>(BM)</v>
      </c>
    </row>
    <row r="226" spans="1:8">
      <c r="A226" t="s">
        <v>588</v>
      </c>
      <c r="B226">
        <v>14.999999046325684</v>
      </c>
      <c r="C226">
        <f t="shared" si="6"/>
        <v>15</v>
      </c>
      <c r="H226" t="str">
        <f t="shared" si="7"/>
        <v>(SA)</v>
      </c>
    </row>
    <row r="227" spans="1:8">
      <c r="A227" t="s">
        <v>529</v>
      </c>
      <c r="B227">
        <v>13</v>
      </c>
      <c r="C227">
        <f t="shared" si="6"/>
        <v>13</v>
      </c>
      <c r="H227" t="str">
        <f t="shared" si="7"/>
        <v>(BM)</v>
      </c>
    </row>
    <row r="228" spans="1:8">
      <c r="A228" t="s">
        <v>510</v>
      </c>
      <c r="B228">
        <v>14.999999046325684</v>
      </c>
      <c r="C228">
        <f t="shared" si="6"/>
        <v>15</v>
      </c>
      <c r="H228" t="str">
        <f t="shared" si="7"/>
        <v>(Ko)</v>
      </c>
    </row>
    <row r="229" spans="1:8">
      <c r="A229" t="s">
        <v>561</v>
      </c>
      <c r="B229">
        <v>3.9999997615814209</v>
      </c>
      <c r="C229">
        <f t="shared" si="6"/>
        <v>4</v>
      </c>
      <c r="H229" t="str">
        <f t="shared" si="7"/>
        <v>(RC)</v>
      </c>
    </row>
    <row r="230" spans="1:8">
      <c r="A230" t="s">
        <v>617</v>
      </c>
      <c r="B230">
        <v>7.9999995231628418</v>
      </c>
      <c r="C230">
        <f t="shared" si="6"/>
        <v>8</v>
      </c>
      <c r="H230" t="str">
        <f t="shared" si="7"/>
        <v>(AW)</v>
      </c>
    </row>
    <row r="231" spans="1:8">
      <c r="A231" t="s">
        <v>530</v>
      </c>
      <c r="B231">
        <v>5.9999995231628418</v>
      </c>
      <c r="C231">
        <f t="shared" si="6"/>
        <v>6</v>
      </c>
      <c r="H231" t="str">
        <f t="shared" si="7"/>
        <v>(BM)</v>
      </c>
    </row>
    <row r="232" spans="1:8">
      <c r="A232" t="s">
        <v>526</v>
      </c>
      <c r="B232">
        <v>51</v>
      </c>
      <c r="C232">
        <f t="shared" si="6"/>
        <v>51</v>
      </c>
      <c r="H232" t="str">
        <f t="shared" si="7"/>
        <v>(MK)</v>
      </c>
    </row>
    <row r="233" spans="1:8">
      <c r="A233" t="s">
        <v>467</v>
      </c>
      <c r="B233">
        <v>10</v>
      </c>
      <c r="C233">
        <f t="shared" si="6"/>
        <v>10</v>
      </c>
      <c r="H233" t="str">
        <f t="shared" si="7"/>
        <v>(DR)</v>
      </c>
    </row>
    <row r="234" spans="1:8">
      <c r="A234" t="s">
        <v>544</v>
      </c>
      <c r="B234">
        <v>2</v>
      </c>
      <c r="C234">
        <f t="shared" si="6"/>
        <v>2</v>
      </c>
      <c r="H234" t="str">
        <f t="shared" si="7"/>
        <v>(RK)</v>
      </c>
    </row>
    <row r="235" spans="1:8">
      <c r="A235" t="s">
        <v>491</v>
      </c>
      <c r="B235">
        <v>51</v>
      </c>
      <c r="C235">
        <f t="shared" si="6"/>
        <v>51</v>
      </c>
      <c r="H235" t="str">
        <f t="shared" si="7"/>
        <v>(WJ)</v>
      </c>
    </row>
    <row r="236" spans="1:8">
      <c r="A236" t="s">
        <v>543</v>
      </c>
      <c r="B236">
        <v>521</v>
      </c>
      <c r="C236">
        <f t="shared" si="6"/>
        <v>521</v>
      </c>
      <c r="H236" t="str">
        <f t="shared" si="7"/>
        <v>(RK)</v>
      </c>
    </row>
  </sheetData>
  <sortState ref="A1:B528">
    <sortCondition ref="A1:A528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7"/>
  <sheetViews>
    <sheetView topLeftCell="A2" workbookViewId="0">
      <pane ySplit="1" topLeftCell="A21" activePane="bottomLeft" state="frozenSplit"/>
      <selection activeCell="D1" sqref="D1"/>
      <selection pane="bottomLeft" activeCell="A23" sqref="A23"/>
    </sheetView>
  </sheetViews>
  <sheetFormatPr defaultRowHeight="14.25"/>
  <cols>
    <col min="1" max="1" width="46.625" customWidth="1"/>
    <col min="3" max="3" width="11.25" customWidth="1"/>
  </cols>
  <sheetData>
    <row r="1" spans="1:20">
      <c r="C1" s="169" t="s">
        <v>33</v>
      </c>
      <c r="D1" s="170" t="str">
        <f>C1</f>
        <v>1B4</v>
      </c>
      <c r="E1" s="47" t="s">
        <v>42</v>
      </c>
      <c r="F1" s="47" t="s">
        <v>42</v>
      </c>
      <c r="G1" s="59" t="s">
        <v>31</v>
      </c>
      <c r="H1" s="59" t="s">
        <v>31</v>
      </c>
      <c r="I1" s="47" t="s">
        <v>52</v>
      </c>
      <c r="J1" s="47" t="s">
        <v>52</v>
      </c>
      <c r="K1" s="47" t="s">
        <v>29</v>
      </c>
      <c r="L1" s="47" t="s">
        <v>29</v>
      </c>
      <c r="M1" s="47" t="s">
        <v>55</v>
      </c>
      <c r="N1" s="47" t="s">
        <v>55</v>
      </c>
      <c r="O1" s="47" t="s">
        <v>28</v>
      </c>
      <c r="P1" s="47" t="s">
        <v>28</v>
      </c>
      <c r="Q1" s="47" t="s">
        <v>27</v>
      </c>
      <c r="R1" s="47" t="s">
        <v>27</v>
      </c>
      <c r="S1" s="47" t="s">
        <v>30</v>
      </c>
      <c r="T1" s="47" t="s">
        <v>30</v>
      </c>
    </row>
    <row r="2" spans="1:20">
      <c r="A2" t="s">
        <v>551</v>
      </c>
      <c r="B2">
        <v>0.5</v>
      </c>
      <c r="C2" s="46" t="str">
        <f>IF(LEFT($A2,3)=C$1,$A2,"źle")</f>
        <v>1B4 Bezpieczeństwo i higiena pracy Krzysztof Rękas (RK)</v>
      </c>
      <c r="D2" s="46">
        <f>IF(C2="źle",0,$B2)</f>
        <v>0.5</v>
      </c>
      <c r="E2" s="46" t="str">
        <f t="shared" ref="E2:E17" si="0">IF(LEFT($A2,3)=E$1,$A2,"źle")</f>
        <v>źle</v>
      </c>
      <c r="F2" s="46">
        <f>IF(E2="źle",0,$B2)</f>
        <v>0</v>
      </c>
      <c r="G2" s="46" t="str">
        <f t="shared" ref="G2:G17" si="1">IF(LEFT($A2,3)=G$1,$A2,"źle")</f>
        <v>źle</v>
      </c>
      <c r="H2" s="46">
        <f>IF(G2="źle",0,$B2)</f>
        <v>0</v>
      </c>
      <c r="I2" s="46" t="str">
        <f t="shared" ref="I2:I17" si="2">IF(LEFT($A2,3)=I$1,$A2,"źle")</f>
        <v>źle</v>
      </c>
      <c r="J2" s="46">
        <f>IF(I2="źle",0,$B2)</f>
        <v>0</v>
      </c>
      <c r="K2" s="46" t="str">
        <f t="shared" ref="K2:K17" si="3">IF(LEFT($A2,3)=K$1,$A2,"źle")</f>
        <v>źle</v>
      </c>
      <c r="L2" s="46">
        <f>IF(K2="źle",0,$B2)</f>
        <v>0</v>
      </c>
      <c r="M2" s="55" t="str">
        <f>IF(LEFT($A2,4)=M$1,$A2,"źle")</f>
        <v>źle</v>
      </c>
      <c r="N2" s="46">
        <f>IF(M2="źle",0,$B2)</f>
        <v>0</v>
      </c>
      <c r="O2" s="46" t="str">
        <f>IF(LEFT($A2,3)=O$1,$A2,"źle")</f>
        <v>źle</v>
      </c>
      <c r="P2" s="46">
        <f>IF(O2="źle",0,$B2)</f>
        <v>0</v>
      </c>
      <c r="Q2" s="46" t="str">
        <f t="shared" ref="Q2:Q17" si="4">IF(LEFT($A2,3)=Q$1,$A2,"źle")</f>
        <v>źle</v>
      </c>
      <c r="R2" s="46">
        <f>IF(Q2="źle",0,$B2)</f>
        <v>0</v>
      </c>
      <c r="S2" s="46" t="str">
        <f>IF(LEFT($A2,4)=S$1,$A2,"źle")</f>
        <v>źle</v>
      </c>
      <c r="T2" s="46">
        <f>IF(S2="źle",0,$B2)</f>
        <v>0</v>
      </c>
    </row>
    <row r="3" spans="1:20">
      <c r="A3" t="s">
        <v>436</v>
      </c>
      <c r="B3">
        <v>1</v>
      </c>
      <c r="C3" s="46" t="str">
        <f t="shared" ref="C3:C66" si="5">IF(LEFT($A3,3)=C$1,$A3,"źle")</f>
        <v>1B4 Biologia Ewa Antoniak (EA)</v>
      </c>
      <c r="D3" s="46">
        <f t="shared" ref="D3:D66" si="6">IF(C3="źle",0,$B3)</f>
        <v>1</v>
      </c>
      <c r="E3" s="46" t="str">
        <f t="shared" si="0"/>
        <v>źle</v>
      </c>
      <c r="F3" s="46">
        <f t="shared" ref="F3:F66" si="7">IF(E3="źle",0,$B3)</f>
        <v>0</v>
      </c>
      <c r="G3" s="46" t="str">
        <f t="shared" si="1"/>
        <v>źle</v>
      </c>
      <c r="H3" s="46">
        <f t="shared" ref="H3:H66" si="8">IF(G3="źle",0,$B3)</f>
        <v>0</v>
      </c>
      <c r="I3" s="46" t="str">
        <f t="shared" si="2"/>
        <v>źle</v>
      </c>
      <c r="J3" s="46">
        <f t="shared" ref="J3:J66" si="9">IF(I3="źle",0,$B3)</f>
        <v>0</v>
      </c>
      <c r="K3" s="46" t="str">
        <f t="shared" si="3"/>
        <v>źle</v>
      </c>
      <c r="L3" s="46">
        <f t="shared" ref="L3:L66" si="10">IF(K3="źle",0,$B3)</f>
        <v>0</v>
      </c>
      <c r="M3" s="55" t="str">
        <f t="shared" ref="M3:M66" si="11">IF(LEFT($A3,4)=M$1,$A3,"źle")</f>
        <v>źle</v>
      </c>
      <c r="N3" s="46">
        <f t="shared" ref="N3:N66" si="12">IF(M3="źle",0,$B3)</f>
        <v>0</v>
      </c>
      <c r="O3" s="46" t="str">
        <f t="shared" ref="O3:O66" si="13">IF(LEFT($A3,3)=O$1,$A3,"źle")</f>
        <v>źle</v>
      </c>
      <c r="P3" s="46">
        <f t="shared" ref="P3:P66" si="14">IF(O3="źle",0,$B3)</f>
        <v>0</v>
      </c>
      <c r="Q3" s="46" t="str">
        <f t="shared" si="4"/>
        <v>źle</v>
      </c>
      <c r="R3" s="46">
        <f t="shared" ref="R3:R66" si="15">IF(Q3="źle",0,$B3)</f>
        <v>0</v>
      </c>
      <c r="S3" s="46" t="str">
        <f t="shared" ref="S3:S66" si="16">IF(LEFT($A3,4)=S$1,$A3,"źle")</f>
        <v>źle</v>
      </c>
      <c r="T3" s="46">
        <f t="shared" ref="T3:T66" si="17">IF(S3="źle",0,$B3)</f>
        <v>0</v>
      </c>
    </row>
    <row r="4" spans="1:20">
      <c r="A4" t="s">
        <v>432</v>
      </c>
      <c r="B4">
        <v>1</v>
      </c>
      <c r="C4" s="46" t="str">
        <f t="shared" si="5"/>
        <v>1B4 Chemia Ewa Antoniak (EA)</v>
      </c>
      <c r="D4" s="46">
        <f t="shared" si="6"/>
        <v>1</v>
      </c>
      <c r="E4" s="46" t="str">
        <f t="shared" si="0"/>
        <v>źle</v>
      </c>
      <c r="F4" s="46">
        <f t="shared" si="7"/>
        <v>0</v>
      </c>
      <c r="G4" s="46" t="str">
        <f t="shared" si="1"/>
        <v>źle</v>
      </c>
      <c r="H4" s="46">
        <f t="shared" si="8"/>
        <v>0</v>
      </c>
      <c r="I4" s="46" t="str">
        <f t="shared" si="2"/>
        <v>źle</v>
      </c>
      <c r="J4" s="46">
        <f t="shared" si="9"/>
        <v>0</v>
      </c>
      <c r="K4" s="46" t="str">
        <f t="shared" si="3"/>
        <v>źle</v>
      </c>
      <c r="L4" s="46">
        <f t="shared" si="10"/>
        <v>0</v>
      </c>
      <c r="M4" s="55" t="str">
        <f t="shared" si="11"/>
        <v>źle</v>
      </c>
      <c r="N4" s="46">
        <f t="shared" si="12"/>
        <v>0</v>
      </c>
      <c r="O4" s="46" t="str">
        <f t="shared" si="13"/>
        <v>źle</v>
      </c>
      <c r="P4" s="46">
        <f t="shared" si="14"/>
        <v>0</v>
      </c>
      <c r="Q4" s="46" t="str">
        <f t="shared" si="4"/>
        <v>źle</v>
      </c>
      <c r="R4" s="46">
        <f t="shared" si="15"/>
        <v>0</v>
      </c>
      <c r="S4" s="46" t="str">
        <f t="shared" si="16"/>
        <v>źle</v>
      </c>
      <c r="T4" s="46">
        <f t="shared" si="17"/>
        <v>0</v>
      </c>
    </row>
    <row r="5" spans="1:20">
      <c r="A5" t="s">
        <v>482</v>
      </c>
      <c r="B5">
        <v>1</v>
      </c>
      <c r="C5" s="46" t="str">
        <f t="shared" si="5"/>
        <v>1B4 Edukacja dla bezpieczeństwa Dawid Jaruga (DJ)</v>
      </c>
      <c r="D5" s="46">
        <f t="shared" si="6"/>
        <v>1</v>
      </c>
      <c r="E5" s="46" t="str">
        <f t="shared" si="0"/>
        <v>źle</v>
      </c>
      <c r="F5" s="46">
        <f t="shared" si="7"/>
        <v>0</v>
      </c>
      <c r="G5" s="46" t="str">
        <f t="shared" si="1"/>
        <v>źle</v>
      </c>
      <c r="H5" s="46">
        <f t="shared" si="8"/>
        <v>0</v>
      </c>
      <c r="I5" s="46" t="str">
        <f t="shared" si="2"/>
        <v>źle</v>
      </c>
      <c r="J5" s="46">
        <f t="shared" si="9"/>
        <v>0</v>
      </c>
      <c r="K5" s="46" t="str">
        <f t="shared" si="3"/>
        <v>źle</v>
      </c>
      <c r="L5" s="46">
        <f t="shared" si="10"/>
        <v>0</v>
      </c>
      <c r="M5" s="55" t="str">
        <f t="shared" si="11"/>
        <v>źle</v>
      </c>
      <c r="N5" s="46">
        <f t="shared" si="12"/>
        <v>0</v>
      </c>
      <c r="O5" s="46" t="str">
        <f t="shared" si="13"/>
        <v>źle</v>
      </c>
      <c r="P5" s="46">
        <f t="shared" si="14"/>
        <v>0</v>
      </c>
      <c r="Q5" s="46" t="str">
        <f t="shared" si="4"/>
        <v>źle</v>
      </c>
      <c r="R5" s="46">
        <f t="shared" si="15"/>
        <v>0</v>
      </c>
      <c r="S5" s="46" t="str">
        <f t="shared" si="16"/>
        <v>źle</v>
      </c>
      <c r="T5" s="46">
        <f t="shared" si="17"/>
        <v>0</v>
      </c>
    </row>
    <row r="6" spans="1:20">
      <c r="A6" t="s">
        <v>602</v>
      </c>
      <c r="B6">
        <v>1</v>
      </c>
      <c r="C6" s="46" t="str">
        <f t="shared" si="5"/>
        <v>1B4 Fizyka Małgorzata Świech (MŚ)</v>
      </c>
      <c r="D6" s="46">
        <f t="shared" si="6"/>
        <v>1</v>
      </c>
      <c r="E6" s="46" t="str">
        <f t="shared" si="0"/>
        <v>źle</v>
      </c>
      <c r="F6" s="46">
        <f t="shared" si="7"/>
        <v>0</v>
      </c>
      <c r="G6" s="46" t="str">
        <f t="shared" si="1"/>
        <v>źle</v>
      </c>
      <c r="H6" s="46">
        <f t="shared" si="8"/>
        <v>0</v>
      </c>
      <c r="I6" s="46" t="str">
        <f t="shared" si="2"/>
        <v>źle</v>
      </c>
      <c r="J6" s="46">
        <f t="shared" si="9"/>
        <v>0</v>
      </c>
      <c r="K6" s="46" t="str">
        <f t="shared" si="3"/>
        <v>źle</v>
      </c>
      <c r="L6" s="46">
        <f t="shared" si="10"/>
        <v>0</v>
      </c>
      <c r="M6" s="55" t="str">
        <f t="shared" si="11"/>
        <v>źle</v>
      </c>
      <c r="N6" s="46">
        <f t="shared" si="12"/>
        <v>0</v>
      </c>
      <c r="O6" s="46" t="str">
        <f t="shared" si="13"/>
        <v>źle</v>
      </c>
      <c r="P6" s="46">
        <f t="shared" si="14"/>
        <v>0</v>
      </c>
      <c r="Q6" s="46" t="str">
        <f t="shared" si="4"/>
        <v>źle</v>
      </c>
      <c r="R6" s="46">
        <f t="shared" si="15"/>
        <v>0</v>
      </c>
      <c r="S6" s="46" t="str">
        <f t="shared" si="16"/>
        <v>źle</v>
      </c>
      <c r="T6" s="46">
        <f t="shared" si="17"/>
        <v>0</v>
      </c>
    </row>
    <row r="7" spans="1:20">
      <c r="A7" t="s">
        <v>605</v>
      </c>
      <c r="B7">
        <v>1</v>
      </c>
      <c r="C7" s="46" t="str">
        <f t="shared" si="5"/>
        <v>1B4 Geografia Anna Watras-Lekan (AW)</v>
      </c>
      <c r="D7" s="46">
        <f t="shared" si="6"/>
        <v>1</v>
      </c>
      <c r="E7" s="46" t="str">
        <f t="shared" si="0"/>
        <v>źle</v>
      </c>
      <c r="F7" s="46">
        <f t="shared" si="7"/>
        <v>0</v>
      </c>
      <c r="G7" s="46" t="str">
        <f t="shared" si="1"/>
        <v>źle</v>
      </c>
      <c r="H7" s="46">
        <f t="shared" si="8"/>
        <v>0</v>
      </c>
      <c r="I7" s="46" t="str">
        <f t="shared" si="2"/>
        <v>źle</v>
      </c>
      <c r="J7" s="46">
        <f t="shared" si="9"/>
        <v>0</v>
      </c>
      <c r="K7" s="46" t="str">
        <f t="shared" si="3"/>
        <v>źle</v>
      </c>
      <c r="L7" s="46">
        <f t="shared" si="10"/>
        <v>0</v>
      </c>
      <c r="M7" s="55" t="str">
        <f t="shared" si="11"/>
        <v>źle</v>
      </c>
      <c r="N7" s="46">
        <f t="shared" si="12"/>
        <v>0</v>
      </c>
      <c r="O7" s="46" t="str">
        <f t="shared" si="13"/>
        <v>źle</v>
      </c>
      <c r="P7" s="46">
        <f t="shared" si="14"/>
        <v>0</v>
      </c>
      <c r="Q7" s="46" t="str">
        <f t="shared" si="4"/>
        <v>źle</v>
      </c>
      <c r="R7" s="46">
        <f t="shared" si="15"/>
        <v>0</v>
      </c>
      <c r="S7" s="46" t="str">
        <f t="shared" si="16"/>
        <v>źle</v>
      </c>
      <c r="T7" s="46">
        <f t="shared" si="17"/>
        <v>0</v>
      </c>
    </row>
    <row r="8" spans="1:20">
      <c r="A8" t="s">
        <v>557</v>
      </c>
      <c r="B8">
        <v>2</v>
      </c>
      <c r="C8" s="46" t="str">
        <f t="shared" si="5"/>
        <v>1B4 Historia Agnieszka Małgorzata Rosochacka (RC)</v>
      </c>
      <c r="D8" s="46">
        <f t="shared" si="6"/>
        <v>2</v>
      </c>
      <c r="E8" s="46" t="str">
        <f t="shared" si="0"/>
        <v>źle</v>
      </c>
      <c r="F8" s="46">
        <f t="shared" si="7"/>
        <v>0</v>
      </c>
      <c r="G8" s="46" t="str">
        <f t="shared" si="1"/>
        <v>źle</v>
      </c>
      <c r="H8" s="46">
        <f t="shared" si="8"/>
        <v>0</v>
      </c>
      <c r="I8" s="46" t="str">
        <f t="shared" si="2"/>
        <v>źle</v>
      </c>
      <c r="J8" s="46">
        <f t="shared" si="9"/>
        <v>0</v>
      </c>
      <c r="K8" s="46" t="str">
        <f t="shared" si="3"/>
        <v>źle</v>
      </c>
      <c r="L8" s="46">
        <f t="shared" si="10"/>
        <v>0</v>
      </c>
      <c r="M8" s="55" t="str">
        <f t="shared" si="11"/>
        <v>źle</v>
      </c>
      <c r="N8" s="46">
        <f t="shared" si="12"/>
        <v>0</v>
      </c>
      <c r="O8" s="46" t="str">
        <f t="shared" si="13"/>
        <v>źle</v>
      </c>
      <c r="P8" s="46">
        <f t="shared" si="14"/>
        <v>0</v>
      </c>
      <c r="Q8" s="46" t="str">
        <f t="shared" si="4"/>
        <v>źle</v>
      </c>
      <c r="R8" s="46">
        <f t="shared" si="15"/>
        <v>0</v>
      </c>
      <c r="S8" s="46" t="str">
        <f t="shared" si="16"/>
        <v>źle</v>
      </c>
      <c r="T8" s="46">
        <f t="shared" si="17"/>
        <v>0</v>
      </c>
    </row>
    <row r="9" spans="1:20">
      <c r="A9" t="s">
        <v>578</v>
      </c>
      <c r="B9">
        <v>1</v>
      </c>
      <c r="C9" s="46" t="str">
        <f t="shared" si="5"/>
        <v>1B4 Informatyka Robert Sołowiej (SO)</v>
      </c>
      <c r="D9" s="46">
        <f t="shared" si="6"/>
        <v>1</v>
      </c>
      <c r="E9" s="46" t="str">
        <f t="shared" si="0"/>
        <v>źle</v>
      </c>
      <c r="F9" s="46">
        <f t="shared" si="7"/>
        <v>0</v>
      </c>
      <c r="G9" s="46" t="str">
        <f t="shared" si="1"/>
        <v>źle</v>
      </c>
      <c r="H9" s="46">
        <f t="shared" si="8"/>
        <v>0</v>
      </c>
      <c r="I9" s="46" t="str">
        <f t="shared" si="2"/>
        <v>źle</v>
      </c>
      <c r="J9" s="46">
        <f t="shared" si="9"/>
        <v>0</v>
      </c>
      <c r="K9" s="46" t="str">
        <f t="shared" si="3"/>
        <v>źle</v>
      </c>
      <c r="L9" s="46">
        <f t="shared" si="10"/>
        <v>0</v>
      </c>
      <c r="M9" s="55" t="str">
        <f t="shared" si="11"/>
        <v>źle</v>
      </c>
      <c r="N9" s="46">
        <f t="shared" si="12"/>
        <v>0</v>
      </c>
      <c r="O9" s="46" t="str">
        <f t="shared" si="13"/>
        <v>źle</v>
      </c>
      <c r="P9" s="46">
        <f t="shared" si="14"/>
        <v>0</v>
      </c>
      <c r="Q9" s="46" t="str">
        <f t="shared" si="4"/>
        <v>źle</v>
      </c>
      <c r="R9" s="46">
        <f t="shared" si="15"/>
        <v>0</v>
      </c>
      <c r="S9" s="46" t="str">
        <f t="shared" si="16"/>
        <v>źle</v>
      </c>
      <c r="T9" s="46">
        <f t="shared" si="17"/>
        <v>0</v>
      </c>
    </row>
    <row r="10" spans="1:20">
      <c r="A10" t="s">
        <v>502</v>
      </c>
      <c r="B10">
        <v>2</v>
      </c>
      <c r="C10" s="46" t="str">
        <f t="shared" si="5"/>
        <v>1B4 Język angielski Anna Beata Karwat (AK)</v>
      </c>
      <c r="D10" s="46">
        <f t="shared" si="6"/>
        <v>2</v>
      </c>
      <c r="E10" s="46" t="str">
        <f t="shared" si="0"/>
        <v>źle</v>
      </c>
      <c r="F10" s="46">
        <f t="shared" si="7"/>
        <v>0</v>
      </c>
      <c r="G10" s="46" t="str">
        <f t="shared" si="1"/>
        <v>źle</v>
      </c>
      <c r="H10" s="46">
        <f t="shared" si="8"/>
        <v>0</v>
      </c>
      <c r="I10" s="46" t="str">
        <f t="shared" si="2"/>
        <v>źle</v>
      </c>
      <c r="J10" s="46">
        <f t="shared" si="9"/>
        <v>0</v>
      </c>
      <c r="K10" s="46" t="str">
        <f t="shared" si="3"/>
        <v>źle</v>
      </c>
      <c r="L10" s="46">
        <f t="shared" si="10"/>
        <v>0</v>
      </c>
      <c r="M10" s="55" t="str">
        <f t="shared" si="11"/>
        <v>źle</v>
      </c>
      <c r="N10" s="46">
        <f t="shared" si="12"/>
        <v>0</v>
      </c>
      <c r="O10" s="46" t="str">
        <f t="shared" si="13"/>
        <v>źle</v>
      </c>
      <c r="P10" s="46">
        <f t="shared" si="14"/>
        <v>0</v>
      </c>
      <c r="Q10" s="46" t="str">
        <f t="shared" si="4"/>
        <v>źle</v>
      </c>
      <c r="R10" s="46">
        <f t="shared" si="15"/>
        <v>0</v>
      </c>
      <c r="S10" s="46" t="str">
        <f t="shared" si="16"/>
        <v>źle</v>
      </c>
      <c r="T10" s="46">
        <f t="shared" si="17"/>
        <v>0</v>
      </c>
    </row>
    <row r="11" spans="1:20">
      <c r="A11" t="s">
        <v>541</v>
      </c>
      <c r="B11">
        <v>1</v>
      </c>
      <c r="C11" s="46" t="str">
        <f t="shared" si="5"/>
        <v>1B4 Język niemiecki Renata Olida (RO)</v>
      </c>
      <c r="D11" s="46">
        <f t="shared" si="6"/>
        <v>1</v>
      </c>
      <c r="E11" s="46" t="str">
        <f t="shared" si="0"/>
        <v>źle</v>
      </c>
      <c r="F11" s="46">
        <f t="shared" si="7"/>
        <v>0</v>
      </c>
      <c r="G11" s="46" t="str">
        <f t="shared" si="1"/>
        <v>źle</v>
      </c>
      <c r="H11" s="46">
        <f t="shared" si="8"/>
        <v>0</v>
      </c>
      <c r="I11" s="46" t="str">
        <f t="shared" si="2"/>
        <v>źle</v>
      </c>
      <c r="J11" s="46">
        <f t="shared" si="9"/>
        <v>0</v>
      </c>
      <c r="K11" s="46" t="str">
        <f t="shared" si="3"/>
        <v>źle</v>
      </c>
      <c r="L11" s="46">
        <f t="shared" si="10"/>
        <v>0</v>
      </c>
      <c r="M11" s="55" t="str">
        <f t="shared" si="11"/>
        <v>źle</v>
      </c>
      <c r="N11" s="46">
        <f t="shared" si="12"/>
        <v>0</v>
      </c>
      <c r="O11" s="46" t="str">
        <f t="shared" si="13"/>
        <v>źle</v>
      </c>
      <c r="P11" s="46">
        <f t="shared" si="14"/>
        <v>0</v>
      </c>
      <c r="Q11" s="46" t="str">
        <f t="shared" si="4"/>
        <v>źle</v>
      </c>
      <c r="R11" s="46">
        <f t="shared" si="15"/>
        <v>0</v>
      </c>
      <c r="S11" s="46" t="str">
        <f t="shared" si="16"/>
        <v>źle</v>
      </c>
      <c r="T11" s="46">
        <f t="shared" si="17"/>
        <v>0</v>
      </c>
    </row>
    <row r="12" spans="1:20">
      <c r="A12" t="s">
        <v>625</v>
      </c>
      <c r="B12">
        <v>2.2999999999999998</v>
      </c>
      <c r="C12" s="46" t="str">
        <f t="shared" si="5"/>
        <v>1B4 Język polski j.polski Vacat (JV)</v>
      </c>
      <c r="D12" s="46">
        <f t="shared" si="6"/>
        <v>2.2999999999999998</v>
      </c>
      <c r="E12" s="46" t="str">
        <f t="shared" si="0"/>
        <v>źle</v>
      </c>
      <c r="F12" s="46">
        <f t="shared" si="7"/>
        <v>0</v>
      </c>
      <c r="G12" s="46" t="str">
        <f t="shared" si="1"/>
        <v>źle</v>
      </c>
      <c r="H12" s="46">
        <f t="shared" si="8"/>
        <v>0</v>
      </c>
      <c r="I12" s="46" t="str">
        <f t="shared" si="2"/>
        <v>źle</v>
      </c>
      <c r="J12" s="46">
        <f t="shared" si="9"/>
        <v>0</v>
      </c>
      <c r="K12" s="46" t="str">
        <f t="shared" si="3"/>
        <v>źle</v>
      </c>
      <c r="L12" s="46">
        <f t="shared" si="10"/>
        <v>0</v>
      </c>
      <c r="M12" s="55" t="str">
        <f t="shared" si="11"/>
        <v>źle</v>
      </c>
      <c r="N12" s="46">
        <f t="shared" si="12"/>
        <v>0</v>
      </c>
      <c r="O12" s="46" t="str">
        <f t="shared" si="13"/>
        <v>źle</v>
      </c>
      <c r="P12" s="46">
        <f t="shared" si="14"/>
        <v>0</v>
      </c>
      <c r="Q12" s="46" t="str">
        <f t="shared" si="4"/>
        <v>źle</v>
      </c>
      <c r="R12" s="46">
        <f t="shared" si="15"/>
        <v>0</v>
      </c>
      <c r="S12" s="46" t="str">
        <f t="shared" si="16"/>
        <v>źle</v>
      </c>
      <c r="T12" s="46">
        <f t="shared" si="17"/>
        <v>0</v>
      </c>
    </row>
    <row r="13" spans="1:20">
      <c r="A13" t="s">
        <v>443</v>
      </c>
      <c r="B13">
        <v>0.7</v>
      </c>
      <c r="C13" s="46" t="str">
        <f t="shared" si="5"/>
        <v>1B4 Język polski Karina Bochyńska-Czerpak (CK)</v>
      </c>
      <c r="D13" s="46">
        <f t="shared" si="6"/>
        <v>0.7</v>
      </c>
      <c r="E13" s="46" t="str">
        <f t="shared" si="0"/>
        <v>źle</v>
      </c>
      <c r="F13" s="46">
        <f t="shared" si="7"/>
        <v>0</v>
      </c>
      <c r="G13" s="46" t="str">
        <f t="shared" si="1"/>
        <v>źle</v>
      </c>
      <c r="H13" s="46">
        <f t="shared" si="8"/>
        <v>0</v>
      </c>
      <c r="I13" s="46" t="str">
        <f t="shared" si="2"/>
        <v>źle</v>
      </c>
      <c r="J13" s="46">
        <f t="shared" si="9"/>
        <v>0</v>
      </c>
      <c r="K13" s="46" t="str">
        <f t="shared" si="3"/>
        <v>źle</v>
      </c>
      <c r="L13" s="46">
        <f t="shared" si="10"/>
        <v>0</v>
      </c>
      <c r="M13" s="55" t="str">
        <f t="shared" si="11"/>
        <v>źle</v>
      </c>
      <c r="N13" s="46">
        <f t="shared" si="12"/>
        <v>0</v>
      </c>
      <c r="O13" s="46" t="str">
        <f t="shared" si="13"/>
        <v>źle</v>
      </c>
      <c r="P13" s="46">
        <f t="shared" si="14"/>
        <v>0</v>
      </c>
      <c r="Q13" s="46" t="str">
        <f t="shared" si="4"/>
        <v>źle</v>
      </c>
      <c r="R13" s="46">
        <f t="shared" si="15"/>
        <v>0</v>
      </c>
      <c r="S13" s="46" t="str">
        <f t="shared" si="16"/>
        <v>źle</v>
      </c>
      <c r="T13" s="46">
        <f t="shared" si="17"/>
        <v>0</v>
      </c>
    </row>
    <row r="14" spans="1:20">
      <c r="A14" t="s">
        <v>418</v>
      </c>
      <c r="B14">
        <v>1</v>
      </c>
      <c r="C14" s="46" t="str">
        <f t="shared" si="5"/>
        <v>1B4 Maszyny rolnicze Janusz Łaniewski (JŁ)</v>
      </c>
      <c r="D14" s="46">
        <f t="shared" si="6"/>
        <v>1</v>
      </c>
      <c r="E14" s="46" t="str">
        <f t="shared" si="0"/>
        <v>źle</v>
      </c>
      <c r="F14" s="46">
        <f t="shared" si="7"/>
        <v>0</v>
      </c>
      <c r="G14" s="46" t="str">
        <f t="shared" si="1"/>
        <v>źle</v>
      </c>
      <c r="H14" s="46">
        <f t="shared" si="8"/>
        <v>0</v>
      </c>
      <c r="I14" s="46" t="str">
        <f t="shared" si="2"/>
        <v>źle</v>
      </c>
      <c r="J14" s="46">
        <f t="shared" si="9"/>
        <v>0</v>
      </c>
      <c r="K14" s="46" t="str">
        <f t="shared" si="3"/>
        <v>źle</v>
      </c>
      <c r="L14" s="46">
        <f t="shared" si="10"/>
        <v>0</v>
      </c>
      <c r="M14" s="55" t="str">
        <f t="shared" si="11"/>
        <v>źle</v>
      </c>
      <c r="N14" s="46">
        <f t="shared" si="12"/>
        <v>0</v>
      </c>
      <c r="O14" s="46" t="str">
        <f t="shared" si="13"/>
        <v>źle</v>
      </c>
      <c r="P14" s="46">
        <f t="shared" si="14"/>
        <v>0</v>
      </c>
      <c r="Q14" s="46" t="str">
        <f t="shared" si="4"/>
        <v>źle</v>
      </c>
      <c r="R14" s="46">
        <f t="shared" si="15"/>
        <v>0</v>
      </c>
      <c r="S14" s="46" t="str">
        <f t="shared" si="16"/>
        <v>źle</v>
      </c>
      <c r="T14" s="46">
        <f t="shared" si="17"/>
        <v>0</v>
      </c>
    </row>
    <row r="15" spans="1:20">
      <c r="A15" t="s">
        <v>469</v>
      </c>
      <c r="B15">
        <v>2</v>
      </c>
      <c r="C15" s="46" t="str">
        <f t="shared" si="5"/>
        <v>1B4 Matematyka Renata Dyk (DR)</v>
      </c>
      <c r="D15" s="46">
        <f t="shared" si="6"/>
        <v>2</v>
      </c>
      <c r="E15" s="46" t="str">
        <f t="shared" si="0"/>
        <v>źle</v>
      </c>
      <c r="F15" s="46">
        <f t="shared" si="7"/>
        <v>0</v>
      </c>
      <c r="G15" s="46" t="str">
        <f t="shared" si="1"/>
        <v>źle</v>
      </c>
      <c r="H15" s="46">
        <f t="shared" si="8"/>
        <v>0</v>
      </c>
      <c r="I15" s="46" t="str">
        <f t="shared" si="2"/>
        <v>źle</v>
      </c>
      <c r="J15" s="46">
        <f t="shared" si="9"/>
        <v>0</v>
      </c>
      <c r="K15" s="46" t="str">
        <f t="shared" si="3"/>
        <v>źle</v>
      </c>
      <c r="L15" s="46">
        <f t="shared" si="10"/>
        <v>0</v>
      </c>
      <c r="M15" s="55" t="str">
        <f t="shared" si="11"/>
        <v>źle</v>
      </c>
      <c r="N15" s="46">
        <f t="shared" si="12"/>
        <v>0</v>
      </c>
      <c r="O15" s="46" t="str">
        <f t="shared" si="13"/>
        <v>źle</v>
      </c>
      <c r="P15" s="46">
        <f t="shared" si="14"/>
        <v>0</v>
      </c>
      <c r="Q15" s="46" t="str">
        <f t="shared" si="4"/>
        <v>źle</v>
      </c>
      <c r="R15" s="46">
        <f t="shared" si="15"/>
        <v>0</v>
      </c>
      <c r="S15" s="46" t="str">
        <f t="shared" si="16"/>
        <v>źle</v>
      </c>
      <c r="T15" s="46">
        <f t="shared" si="17"/>
        <v>0</v>
      </c>
    </row>
    <row r="16" spans="1:20">
      <c r="A16" t="s">
        <v>464</v>
      </c>
      <c r="B16">
        <v>1</v>
      </c>
      <c r="C16" s="46" t="str">
        <f t="shared" si="5"/>
        <v>1B4 Matematyka rozszerzona Renata Dyk (DR)</v>
      </c>
      <c r="D16" s="46">
        <f t="shared" si="6"/>
        <v>1</v>
      </c>
      <c r="E16" s="46" t="str">
        <f t="shared" si="0"/>
        <v>źle</v>
      </c>
      <c r="F16" s="46">
        <f t="shared" si="7"/>
        <v>0</v>
      </c>
      <c r="G16" s="46" t="str">
        <f t="shared" si="1"/>
        <v>źle</v>
      </c>
      <c r="H16" s="46">
        <f t="shared" si="8"/>
        <v>0</v>
      </c>
      <c r="I16" s="46" t="str">
        <f t="shared" si="2"/>
        <v>źle</v>
      </c>
      <c r="J16" s="46">
        <f t="shared" si="9"/>
        <v>0</v>
      </c>
      <c r="K16" s="46" t="str">
        <f t="shared" si="3"/>
        <v>źle</v>
      </c>
      <c r="L16" s="46">
        <f t="shared" si="10"/>
        <v>0</v>
      </c>
      <c r="M16" s="55" t="str">
        <f t="shared" si="11"/>
        <v>źle</v>
      </c>
      <c r="N16" s="46">
        <f t="shared" si="12"/>
        <v>0</v>
      </c>
      <c r="O16" s="46" t="str">
        <f t="shared" si="13"/>
        <v>źle</v>
      </c>
      <c r="P16" s="46">
        <f t="shared" si="14"/>
        <v>0</v>
      </c>
      <c r="Q16" s="46" t="str">
        <f t="shared" si="4"/>
        <v>źle</v>
      </c>
      <c r="R16" s="46">
        <f t="shared" si="15"/>
        <v>0</v>
      </c>
      <c r="S16" s="46" t="str">
        <f t="shared" si="16"/>
        <v>źle</v>
      </c>
      <c r="T16" s="46">
        <f t="shared" si="17"/>
        <v>0</v>
      </c>
    </row>
    <row r="17" spans="1:20">
      <c r="A17" t="s">
        <v>521</v>
      </c>
      <c r="B17">
        <v>1</v>
      </c>
      <c r="C17" s="46" t="str">
        <f t="shared" si="5"/>
        <v>1B4 Podstawy przedsiębiorczości Anna Małgorzata Kowalik (Ko)</v>
      </c>
      <c r="D17" s="46">
        <f t="shared" si="6"/>
        <v>1</v>
      </c>
      <c r="E17" s="46" t="str">
        <f t="shared" si="0"/>
        <v>źle</v>
      </c>
      <c r="F17" s="46">
        <f t="shared" si="7"/>
        <v>0</v>
      </c>
      <c r="G17" s="46" t="str">
        <f t="shared" si="1"/>
        <v>źle</v>
      </c>
      <c r="H17" s="46">
        <f t="shared" si="8"/>
        <v>0</v>
      </c>
      <c r="I17" s="46" t="str">
        <f t="shared" si="2"/>
        <v>źle</v>
      </c>
      <c r="J17" s="46">
        <f t="shared" si="9"/>
        <v>0</v>
      </c>
      <c r="K17" s="46" t="str">
        <f t="shared" si="3"/>
        <v>źle</v>
      </c>
      <c r="L17" s="46">
        <f t="shared" si="10"/>
        <v>0</v>
      </c>
      <c r="M17" s="55" t="str">
        <f t="shared" si="11"/>
        <v>źle</v>
      </c>
      <c r="N17" s="46">
        <f t="shared" si="12"/>
        <v>0</v>
      </c>
      <c r="O17" s="46" t="str">
        <f t="shared" si="13"/>
        <v>źle</v>
      </c>
      <c r="P17" s="46">
        <f t="shared" si="14"/>
        <v>0</v>
      </c>
      <c r="Q17" s="46" t="str">
        <f t="shared" si="4"/>
        <v>źle</v>
      </c>
      <c r="R17" s="46">
        <f t="shared" si="15"/>
        <v>0</v>
      </c>
      <c r="S17" s="46" t="str">
        <f t="shared" si="16"/>
        <v>źle</v>
      </c>
      <c r="T17" s="46">
        <f t="shared" si="17"/>
        <v>0</v>
      </c>
    </row>
    <row r="18" spans="1:20">
      <c r="A18" t="s">
        <v>425</v>
      </c>
      <c r="B18">
        <v>1</v>
      </c>
      <c r="C18" s="46" t="str">
        <f t="shared" si="5"/>
        <v>1B4 Podstawy rolnictwa Ewa Antoniak (EA)</v>
      </c>
      <c r="D18" s="46">
        <f t="shared" si="6"/>
        <v>1</v>
      </c>
      <c r="E18" s="46" t="str">
        <f t="shared" ref="E18:E81" si="18">IF(LEFT($A18,3)=E$1,$A18,"źle")</f>
        <v>źle</v>
      </c>
      <c r="F18" s="46">
        <f t="shared" si="7"/>
        <v>0</v>
      </c>
      <c r="G18" s="46" t="str">
        <f t="shared" ref="G18:G81" si="19">IF(LEFT($A18,3)=G$1,$A18,"źle")</f>
        <v>źle</v>
      </c>
      <c r="H18" s="46">
        <f t="shared" si="8"/>
        <v>0</v>
      </c>
      <c r="I18" s="46" t="str">
        <f t="shared" ref="I18:I81" si="20">IF(LEFT($A18,3)=I$1,$A18,"źle")</f>
        <v>źle</v>
      </c>
      <c r="J18" s="46">
        <f t="shared" si="9"/>
        <v>0</v>
      </c>
      <c r="K18" s="46" t="str">
        <f t="shared" ref="K18:K81" si="21">IF(LEFT($A18,3)=K$1,$A18,"źle")</f>
        <v>źle</v>
      </c>
      <c r="L18" s="46">
        <f t="shared" si="10"/>
        <v>0</v>
      </c>
      <c r="M18" s="55" t="str">
        <f t="shared" si="11"/>
        <v>źle</v>
      </c>
      <c r="N18" s="46">
        <f t="shared" si="12"/>
        <v>0</v>
      </c>
      <c r="O18" s="46" t="str">
        <f t="shared" si="13"/>
        <v>źle</v>
      </c>
      <c r="P18" s="46">
        <f t="shared" si="14"/>
        <v>0</v>
      </c>
      <c r="Q18" s="46" t="str">
        <f t="shared" ref="Q18:Q81" si="22">IF(LEFT($A18,3)=Q$1,$A18,"źle")</f>
        <v>źle</v>
      </c>
      <c r="R18" s="46">
        <f t="shared" si="15"/>
        <v>0</v>
      </c>
      <c r="S18" s="46" t="str">
        <f t="shared" si="16"/>
        <v>źle</v>
      </c>
      <c r="T18" s="46">
        <f t="shared" si="17"/>
        <v>0</v>
      </c>
    </row>
    <row r="19" spans="1:20">
      <c r="A19" t="s">
        <v>547</v>
      </c>
      <c r="B19">
        <v>1</v>
      </c>
      <c r="C19" s="46" t="str">
        <f t="shared" si="5"/>
        <v>1B4 Przepisy ruchu drogowego T Krzysztof Rękas (RK)</v>
      </c>
      <c r="D19" s="46">
        <f t="shared" si="6"/>
        <v>1</v>
      </c>
      <c r="E19" s="46" t="str">
        <f t="shared" si="18"/>
        <v>źle</v>
      </c>
      <c r="F19" s="46">
        <f t="shared" si="7"/>
        <v>0</v>
      </c>
      <c r="G19" s="46" t="str">
        <f t="shared" si="19"/>
        <v>źle</v>
      </c>
      <c r="H19" s="46">
        <f t="shared" si="8"/>
        <v>0</v>
      </c>
      <c r="I19" s="46" t="str">
        <f t="shared" si="20"/>
        <v>źle</v>
      </c>
      <c r="J19" s="46">
        <f t="shared" si="9"/>
        <v>0</v>
      </c>
      <c r="K19" s="46" t="str">
        <f t="shared" si="21"/>
        <v>źle</v>
      </c>
      <c r="L19" s="46">
        <f t="shared" si="10"/>
        <v>0</v>
      </c>
      <c r="M19" s="55" t="str">
        <f t="shared" si="11"/>
        <v>źle</v>
      </c>
      <c r="N19" s="46">
        <f t="shared" si="12"/>
        <v>0</v>
      </c>
      <c r="O19" s="46" t="str">
        <f t="shared" si="13"/>
        <v>źle</v>
      </c>
      <c r="P19" s="46">
        <f t="shared" si="14"/>
        <v>0</v>
      </c>
      <c r="Q19" s="46" t="str">
        <f t="shared" si="22"/>
        <v>źle</v>
      </c>
      <c r="R19" s="46">
        <f t="shared" si="15"/>
        <v>0</v>
      </c>
      <c r="S19" s="46" t="str">
        <f t="shared" si="16"/>
        <v>źle</v>
      </c>
      <c r="T19" s="46">
        <f t="shared" si="17"/>
        <v>0</v>
      </c>
    </row>
    <row r="20" spans="1:20">
      <c r="A20" t="s">
        <v>583</v>
      </c>
      <c r="B20">
        <v>2</v>
      </c>
      <c r="C20" s="46" t="str">
        <f t="shared" si="5"/>
        <v>1B4 Religia Ryszard Siedlecki (RS)</v>
      </c>
      <c r="D20" s="46">
        <f t="shared" si="6"/>
        <v>2</v>
      </c>
      <c r="E20" s="46" t="str">
        <f t="shared" si="18"/>
        <v>źle</v>
      </c>
      <c r="F20" s="46">
        <f t="shared" si="7"/>
        <v>0</v>
      </c>
      <c r="G20" s="46" t="str">
        <f t="shared" si="19"/>
        <v>źle</v>
      </c>
      <c r="H20" s="46">
        <f t="shared" si="8"/>
        <v>0</v>
      </c>
      <c r="I20" s="46" t="str">
        <f t="shared" si="20"/>
        <v>źle</v>
      </c>
      <c r="J20" s="46">
        <f t="shared" si="9"/>
        <v>0</v>
      </c>
      <c r="K20" s="46" t="str">
        <f t="shared" si="21"/>
        <v>źle</v>
      </c>
      <c r="L20" s="46">
        <f t="shared" si="10"/>
        <v>0</v>
      </c>
      <c r="M20" s="55" t="str">
        <f t="shared" si="11"/>
        <v>źle</v>
      </c>
      <c r="N20" s="46">
        <f t="shared" si="12"/>
        <v>0</v>
      </c>
      <c r="O20" s="46" t="str">
        <f t="shared" si="13"/>
        <v>źle</v>
      </c>
      <c r="P20" s="46">
        <f t="shared" si="14"/>
        <v>0</v>
      </c>
      <c r="Q20" s="46" t="str">
        <f t="shared" si="22"/>
        <v>źle</v>
      </c>
      <c r="R20" s="46">
        <f t="shared" si="15"/>
        <v>0</v>
      </c>
      <c r="S20" s="46" t="str">
        <f t="shared" si="16"/>
        <v>źle</v>
      </c>
      <c r="T20" s="46">
        <f t="shared" si="17"/>
        <v>0</v>
      </c>
    </row>
    <row r="21" spans="1:20">
      <c r="A21" t="s">
        <v>415</v>
      </c>
      <c r="B21">
        <v>1</v>
      </c>
      <c r="C21" s="46" t="str">
        <f t="shared" si="5"/>
        <v>1B4 Wiedza o kulturze Ewa Dobrzańska-Mochniej (ED)</v>
      </c>
      <c r="D21" s="46">
        <f t="shared" si="6"/>
        <v>1</v>
      </c>
      <c r="E21" s="46" t="str">
        <f t="shared" si="18"/>
        <v>źle</v>
      </c>
      <c r="F21" s="46">
        <f t="shared" si="7"/>
        <v>0</v>
      </c>
      <c r="G21" s="46" t="str">
        <f t="shared" si="19"/>
        <v>źle</v>
      </c>
      <c r="H21" s="46">
        <f t="shared" si="8"/>
        <v>0</v>
      </c>
      <c r="I21" s="46" t="str">
        <f t="shared" si="20"/>
        <v>źle</v>
      </c>
      <c r="J21" s="46">
        <f t="shared" si="9"/>
        <v>0</v>
      </c>
      <c r="K21" s="46" t="str">
        <f t="shared" si="21"/>
        <v>źle</v>
      </c>
      <c r="L21" s="46">
        <f t="shared" si="10"/>
        <v>0</v>
      </c>
      <c r="M21" s="55" t="str">
        <f t="shared" si="11"/>
        <v>źle</v>
      </c>
      <c r="N21" s="46">
        <f t="shared" si="12"/>
        <v>0</v>
      </c>
      <c r="O21" s="46" t="str">
        <f t="shared" si="13"/>
        <v>źle</v>
      </c>
      <c r="P21" s="46">
        <f t="shared" si="14"/>
        <v>0</v>
      </c>
      <c r="Q21" s="46" t="str">
        <f t="shared" si="22"/>
        <v>źle</v>
      </c>
      <c r="R21" s="46">
        <f t="shared" si="15"/>
        <v>0</v>
      </c>
      <c r="S21" s="46" t="str">
        <f t="shared" si="16"/>
        <v>źle</v>
      </c>
      <c r="T21" s="46">
        <f t="shared" si="17"/>
        <v>0</v>
      </c>
    </row>
    <row r="22" spans="1:20">
      <c r="A22" t="s">
        <v>559</v>
      </c>
      <c r="B22">
        <v>1</v>
      </c>
      <c r="C22" s="46" t="str">
        <f t="shared" si="5"/>
        <v>1B4 Wiedza o społeczeństwie Agnieszka Małgorzata Rosochacka (RC)</v>
      </c>
      <c r="D22" s="46">
        <f t="shared" si="6"/>
        <v>1</v>
      </c>
      <c r="E22" s="46" t="str">
        <f t="shared" si="18"/>
        <v>źle</v>
      </c>
      <c r="F22" s="46">
        <f t="shared" si="7"/>
        <v>0</v>
      </c>
      <c r="G22" s="46" t="str">
        <f t="shared" si="19"/>
        <v>źle</v>
      </c>
      <c r="H22" s="46">
        <f t="shared" si="8"/>
        <v>0</v>
      </c>
      <c r="I22" s="46" t="str">
        <f t="shared" si="20"/>
        <v>źle</v>
      </c>
      <c r="J22" s="46">
        <f t="shared" si="9"/>
        <v>0</v>
      </c>
      <c r="K22" s="46" t="str">
        <f t="shared" si="21"/>
        <v>źle</v>
      </c>
      <c r="L22" s="46">
        <f t="shared" si="10"/>
        <v>0</v>
      </c>
      <c r="M22" s="55" t="str">
        <f t="shared" si="11"/>
        <v>źle</v>
      </c>
      <c r="N22" s="46">
        <f t="shared" si="12"/>
        <v>0</v>
      </c>
      <c r="O22" s="46" t="str">
        <f t="shared" si="13"/>
        <v>źle</v>
      </c>
      <c r="P22" s="46">
        <f t="shared" si="14"/>
        <v>0</v>
      </c>
      <c r="Q22" s="46" t="str">
        <f t="shared" si="22"/>
        <v>źle</v>
      </c>
      <c r="R22" s="46">
        <f t="shared" si="15"/>
        <v>0</v>
      </c>
      <c r="S22" s="46" t="str">
        <f t="shared" si="16"/>
        <v>źle</v>
      </c>
      <c r="T22" s="46">
        <f t="shared" si="17"/>
        <v>0</v>
      </c>
    </row>
    <row r="23" spans="1:20">
      <c r="A23" t="s">
        <v>477</v>
      </c>
      <c r="B23">
        <v>1</v>
      </c>
      <c r="C23" s="46" t="str">
        <f t="shared" si="5"/>
        <v>1B4 Zajęcia z wychowawcą Dawid Jaruga (DJ)</v>
      </c>
      <c r="D23" s="46">
        <f t="shared" si="6"/>
        <v>1</v>
      </c>
      <c r="E23" s="46" t="str">
        <f t="shared" si="18"/>
        <v>źle</v>
      </c>
      <c r="F23" s="46">
        <f t="shared" si="7"/>
        <v>0</v>
      </c>
      <c r="G23" s="46" t="str">
        <f t="shared" si="19"/>
        <v>źle</v>
      </c>
      <c r="H23" s="46">
        <f t="shared" si="8"/>
        <v>0</v>
      </c>
      <c r="I23" s="46" t="str">
        <f t="shared" si="20"/>
        <v>źle</v>
      </c>
      <c r="J23" s="46">
        <f t="shared" si="9"/>
        <v>0</v>
      </c>
      <c r="K23" s="46" t="str">
        <f t="shared" si="21"/>
        <v>źle</v>
      </c>
      <c r="L23" s="46">
        <f t="shared" si="10"/>
        <v>0</v>
      </c>
      <c r="M23" s="55" t="str">
        <f t="shared" si="11"/>
        <v>źle</v>
      </c>
      <c r="N23" s="46">
        <f t="shared" si="12"/>
        <v>0</v>
      </c>
      <c r="O23" s="46" t="str">
        <f t="shared" si="13"/>
        <v>źle</v>
      </c>
      <c r="P23" s="46">
        <f t="shared" si="14"/>
        <v>0</v>
      </c>
      <c r="Q23" s="46" t="str">
        <f t="shared" si="22"/>
        <v>źle</v>
      </c>
      <c r="R23" s="46">
        <f t="shared" si="15"/>
        <v>0</v>
      </c>
      <c r="S23" s="46" t="str">
        <f t="shared" si="16"/>
        <v>źle</v>
      </c>
      <c r="T23" s="46">
        <f t="shared" si="17"/>
        <v>0</v>
      </c>
    </row>
    <row r="24" spans="1:20">
      <c r="A24" t="s">
        <v>490</v>
      </c>
      <c r="B24">
        <v>5.5</v>
      </c>
      <c r="C24" s="46" t="str">
        <f t="shared" si="5"/>
        <v>1B4|gr1 Obróbka materiałów Waldemar Jurkiewicz (WJ)</v>
      </c>
      <c r="D24" s="46">
        <f t="shared" si="6"/>
        <v>5.5</v>
      </c>
      <c r="E24" s="46" t="str">
        <f t="shared" si="18"/>
        <v>źle</v>
      </c>
      <c r="F24" s="46">
        <f t="shared" si="7"/>
        <v>0</v>
      </c>
      <c r="G24" s="46" t="str">
        <f t="shared" si="19"/>
        <v>źle</v>
      </c>
      <c r="H24" s="46">
        <f t="shared" si="8"/>
        <v>0</v>
      </c>
      <c r="I24" s="46" t="str">
        <f t="shared" si="20"/>
        <v>źle</v>
      </c>
      <c r="J24" s="46">
        <f t="shared" si="9"/>
        <v>0</v>
      </c>
      <c r="K24" s="46" t="str">
        <f t="shared" si="21"/>
        <v>źle</v>
      </c>
      <c r="L24" s="46">
        <f t="shared" si="10"/>
        <v>0</v>
      </c>
      <c r="M24" s="55" t="str">
        <f t="shared" si="11"/>
        <v>źle</v>
      </c>
      <c r="N24" s="46">
        <f t="shared" si="12"/>
        <v>0</v>
      </c>
      <c r="O24" s="46" t="str">
        <f t="shared" si="13"/>
        <v>źle</v>
      </c>
      <c r="P24" s="46">
        <f t="shared" si="14"/>
        <v>0</v>
      </c>
      <c r="Q24" s="46" t="str">
        <f t="shared" si="22"/>
        <v>źle</v>
      </c>
      <c r="R24" s="46">
        <f t="shared" si="15"/>
        <v>0</v>
      </c>
      <c r="S24" s="46" t="str">
        <f t="shared" si="16"/>
        <v>źle</v>
      </c>
      <c r="T24" s="46">
        <f t="shared" si="17"/>
        <v>0</v>
      </c>
    </row>
    <row r="25" spans="1:20">
      <c r="A25" t="s">
        <v>489</v>
      </c>
      <c r="B25">
        <v>5.5</v>
      </c>
      <c r="C25" s="46" t="str">
        <f t="shared" si="5"/>
        <v>1B4|gr2 Obróbka materiałów Waldemar Jurkiewicz (WJ)</v>
      </c>
      <c r="D25" s="46">
        <f t="shared" si="6"/>
        <v>5.5</v>
      </c>
      <c r="E25" s="46" t="str">
        <f t="shared" si="18"/>
        <v>źle</v>
      </c>
      <c r="F25" s="46">
        <f t="shared" si="7"/>
        <v>0</v>
      </c>
      <c r="G25" s="46" t="str">
        <f t="shared" si="19"/>
        <v>źle</v>
      </c>
      <c r="H25" s="46">
        <f t="shared" si="8"/>
        <v>0</v>
      </c>
      <c r="I25" s="46" t="str">
        <f t="shared" si="20"/>
        <v>źle</v>
      </c>
      <c r="J25" s="46">
        <f t="shared" si="9"/>
        <v>0</v>
      </c>
      <c r="K25" s="46" t="str">
        <f t="shared" si="21"/>
        <v>źle</v>
      </c>
      <c r="L25" s="46">
        <f t="shared" si="10"/>
        <v>0</v>
      </c>
      <c r="M25" s="55" t="str">
        <f t="shared" si="11"/>
        <v>źle</v>
      </c>
      <c r="N25" s="46">
        <f t="shared" si="12"/>
        <v>0</v>
      </c>
      <c r="O25" s="46" t="str">
        <f t="shared" si="13"/>
        <v>źle</v>
      </c>
      <c r="P25" s="46">
        <f t="shared" si="14"/>
        <v>0</v>
      </c>
      <c r="Q25" s="46" t="str">
        <f t="shared" si="22"/>
        <v>źle</v>
      </c>
      <c r="R25" s="46">
        <f t="shared" si="15"/>
        <v>0</v>
      </c>
      <c r="S25" s="46" t="str">
        <f t="shared" si="16"/>
        <v>źle</v>
      </c>
      <c r="T25" s="46">
        <f t="shared" si="17"/>
        <v>0</v>
      </c>
    </row>
    <row r="26" spans="1:20">
      <c r="A26" t="s">
        <v>550</v>
      </c>
      <c r="B26">
        <v>1</v>
      </c>
      <c r="C26" s="46" t="str">
        <f t="shared" si="5"/>
        <v>źle</v>
      </c>
      <c r="D26" s="46">
        <f t="shared" si="6"/>
        <v>0</v>
      </c>
      <c r="E26" s="46" t="str">
        <f t="shared" si="18"/>
        <v>1BT Bezpieczeństwo i higiena pracy Krzysztof Rękas (RK)</v>
      </c>
      <c r="F26" s="46">
        <f t="shared" si="7"/>
        <v>1</v>
      </c>
      <c r="G26" s="46" t="str">
        <f t="shared" si="19"/>
        <v>źle</v>
      </c>
      <c r="H26" s="46">
        <f t="shared" si="8"/>
        <v>0</v>
      </c>
      <c r="I26" s="46" t="str">
        <f t="shared" si="20"/>
        <v>źle</v>
      </c>
      <c r="J26" s="46">
        <f t="shared" si="9"/>
        <v>0</v>
      </c>
      <c r="K26" s="46" t="str">
        <f t="shared" si="21"/>
        <v>źle</v>
      </c>
      <c r="L26" s="46">
        <f t="shared" si="10"/>
        <v>0</v>
      </c>
      <c r="M26" s="55" t="str">
        <f t="shared" si="11"/>
        <v>źle</v>
      </c>
      <c r="N26" s="46">
        <f t="shared" si="12"/>
        <v>0</v>
      </c>
      <c r="O26" s="46" t="str">
        <f t="shared" si="13"/>
        <v>źle</v>
      </c>
      <c r="P26" s="46">
        <f t="shared" si="14"/>
        <v>0</v>
      </c>
      <c r="Q26" s="46" t="str">
        <f t="shared" si="22"/>
        <v>źle</v>
      </c>
      <c r="R26" s="46">
        <f t="shared" si="15"/>
        <v>0</v>
      </c>
      <c r="S26" s="46" t="str">
        <f t="shared" si="16"/>
        <v>źle</v>
      </c>
      <c r="T26" s="46">
        <f t="shared" si="17"/>
        <v>0</v>
      </c>
    </row>
    <row r="27" spans="1:20">
      <c r="A27" t="s">
        <v>435</v>
      </c>
      <c r="B27">
        <v>1</v>
      </c>
      <c r="C27" s="46" t="str">
        <f t="shared" si="5"/>
        <v>źle</v>
      </c>
      <c r="D27" s="46">
        <f t="shared" si="6"/>
        <v>0</v>
      </c>
      <c r="E27" s="46" t="str">
        <f t="shared" si="18"/>
        <v>1BT Biologia Ewa Antoniak (EA)</v>
      </c>
      <c r="F27" s="46">
        <f t="shared" si="7"/>
        <v>1</v>
      </c>
      <c r="G27" s="46" t="str">
        <f t="shared" si="19"/>
        <v>źle</v>
      </c>
      <c r="H27" s="46">
        <f t="shared" si="8"/>
        <v>0</v>
      </c>
      <c r="I27" s="46" t="str">
        <f t="shared" si="20"/>
        <v>źle</v>
      </c>
      <c r="J27" s="46">
        <f t="shared" si="9"/>
        <v>0</v>
      </c>
      <c r="K27" s="46" t="str">
        <f t="shared" si="21"/>
        <v>źle</v>
      </c>
      <c r="L27" s="46">
        <f t="shared" si="10"/>
        <v>0</v>
      </c>
      <c r="M27" s="55" t="str">
        <f t="shared" si="11"/>
        <v>źle</v>
      </c>
      <c r="N27" s="46">
        <f t="shared" si="12"/>
        <v>0</v>
      </c>
      <c r="O27" s="46" t="str">
        <f t="shared" si="13"/>
        <v>źle</v>
      </c>
      <c r="P27" s="46">
        <f t="shared" si="14"/>
        <v>0</v>
      </c>
      <c r="Q27" s="46" t="str">
        <f t="shared" si="22"/>
        <v>źle</v>
      </c>
      <c r="R27" s="46">
        <f t="shared" si="15"/>
        <v>0</v>
      </c>
      <c r="S27" s="46" t="str">
        <f t="shared" si="16"/>
        <v>źle</v>
      </c>
      <c r="T27" s="46">
        <f t="shared" si="17"/>
        <v>0</v>
      </c>
    </row>
    <row r="28" spans="1:20">
      <c r="A28" t="s">
        <v>429</v>
      </c>
      <c r="B28">
        <v>1</v>
      </c>
      <c r="C28" s="46" t="str">
        <f t="shared" si="5"/>
        <v>źle</v>
      </c>
      <c r="D28" s="46">
        <f t="shared" si="6"/>
        <v>0</v>
      </c>
      <c r="E28" s="46" t="str">
        <f t="shared" si="18"/>
        <v>1BT Chemia Ewa Antoniak (EA)</v>
      </c>
      <c r="F28" s="46">
        <f t="shared" si="7"/>
        <v>1</v>
      </c>
      <c r="G28" s="46" t="str">
        <f t="shared" si="19"/>
        <v>źle</v>
      </c>
      <c r="H28" s="46">
        <f t="shared" si="8"/>
        <v>0</v>
      </c>
      <c r="I28" s="46" t="str">
        <f t="shared" si="20"/>
        <v>źle</v>
      </c>
      <c r="J28" s="46">
        <f t="shared" si="9"/>
        <v>0</v>
      </c>
      <c r="K28" s="46" t="str">
        <f t="shared" si="21"/>
        <v>źle</v>
      </c>
      <c r="L28" s="46">
        <f t="shared" si="10"/>
        <v>0</v>
      </c>
      <c r="M28" s="55" t="str">
        <f t="shared" si="11"/>
        <v>źle</v>
      </c>
      <c r="N28" s="46">
        <f t="shared" si="12"/>
        <v>0</v>
      </c>
      <c r="O28" s="46" t="str">
        <f t="shared" si="13"/>
        <v>źle</v>
      </c>
      <c r="P28" s="46">
        <f t="shared" si="14"/>
        <v>0</v>
      </c>
      <c r="Q28" s="46" t="str">
        <f t="shared" si="22"/>
        <v>źle</v>
      </c>
      <c r="R28" s="46">
        <f t="shared" si="15"/>
        <v>0</v>
      </c>
      <c r="S28" s="46" t="str">
        <f t="shared" si="16"/>
        <v>źle</v>
      </c>
      <c r="T28" s="46">
        <f t="shared" si="17"/>
        <v>0</v>
      </c>
    </row>
    <row r="29" spans="1:20">
      <c r="A29" t="s">
        <v>483</v>
      </c>
      <c r="B29">
        <v>1</v>
      </c>
      <c r="C29" s="46" t="str">
        <f t="shared" si="5"/>
        <v>źle</v>
      </c>
      <c r="D29" s="46">
        <f t="shared" si="6"/>
        <v>0</v>
      </c>
      <c r="E29" s="46" t="str">
        <f t="shared" si="18"/>
        <v>1BT Edukacja dla bezpieczeństwa Dawid Jaruga (DJ)</v>
      </c>
      <c r="F29" s="46">
        <f t="shared" si="7"/>
        <v>1</v>
      </c>
      <c r="G29" s="46" t="str">
        <f t="shared" si="19"/>
        <v>źle</v>
      </c>
      <c r="H29" s="46">
        <f t="shared" si="8"/>
        <v>0</v>
      </c>
      <c r="I29" s="46" t="str">
        <f t="shared" si="20"/>
        <v>źle</v>
      </c>
      <c r="J29" s="46">
        <f t="shared" si="9"/>
        <v>0</v>
      </c>
      <c r="K29" s="46" t="str">
        <f t="shared" si="21"/>
        <v>źle</v>
      </c>
      <c r="L29" s="46">
        <f t="shared" si="10"/>
        <v>0</v>
      </c>
      <c r="M29" s="55" t="str">
        <f t="shared" si="11"/>
        <v>źle</v>
      </c>
      <c r="N29" s="46">
        <f t="shared" si="12"/>
        <v>0</v>
      </c>
      <c r="O29" s="46" t="str">
        <f t="shared" si="13"/>
        <v>źle</v>
      </c>
      <c r="P29" s="46">
        <f t="shared" si="14"/>
        <v>0</v>
      </c>
      <c r="Q29" s="46" t="str">
        <f t="shared" si="22"/>
        <v>źle</v>
      </c>
      <c r="R29" s="46">
        <f t="shared" si="15"/>
        <v>0</v>
      </c>
      <c r="S29" s="46" t="str">
        <f t="shared" si="16"/>
        <v>źle</v>
      </c>
      <c r="T29" s="46">
        <f t="shared" si="17"/>
        <v>0</v>
      </c>
    </row>
    <row r="30" spans="1:20">
      <c r="A30" t="s">
        <v>600</v>
      </c>
      <c r="B30">
        <v>1</v>
      </c>
      <c r="C30" s="46" t="str">
        <f t="shared" si="5"/>
        <v>źle</v>
      </c>
      <c r="D30" s="46">
        <f t="shared" si="6"/>
        <v>0</v>
      </c>
      <c r="E30" s="46" t="str">
        <f t="shared" si="18"/>
        <v>1BT Fizyka Małgorzata Świech (MŚ)</v>
      </c>
      <c r="F30" s="46">
        <f t="shared" si="7"/>
        <v>1</v>
      </c>
      <c r="G30" s="46" t="str">
        <f t="shared" si="19"/>
        <v>źle</v>
      </c>
      <c r="H30" s="46">
        <f t="shared" si="8"/>
        <v>0</v>
      </c>
      <c r="I30" s="46" t="str">
        <f t="shared" si="20"/>
        <v>źle</v>
      </c>
      <c r="J30" s="46">
        <f t="shared" si="9"/>
        <v>0</v>
      </c>
      <c r="K30" s="46" t="str">
        <f t="shared" si="21"/>
        <v>źle</v>
      </c>
      <c r="L30" s="46">
        <f t="shared" si="10"/>
        <v>0</v>
      </c>
      <c r="M30" s="55" t="str">
        <f t="shared" si="11"/>
        <v>źle</v>
      </c>
      <c r="N30" s="46">
        <f t="shared" si="12"/>
        <v>0</v>
      </c>
      <c r="O30" s="46" t="str">
        <f t="shared" si="13"/>
        <v>źle</v>
      </c>
      <c r="P30" s="46">
        <f t="shared" si="14"/>
        <v>0</v>
      </c>
      <c r="Q30" s="46" t="str">
        <f t="shared" si="22"/>
        <v>źle</v>
      </c>
      <c r="R30" s="46">
        <f t="shared" si="15"/>
        <v>0</v>
      </c>
      <c r="S30" s="46" t="str">
        <f t="shared" si="16"/>
        <v>źle</v>
      </c>
      <c r="T30" s="46">
        <f t="shared" si="17"/>
        <v>0</v>
      </c>
    </row>
    <row r="31" spans="1:20">
      <c r="A31" t="s">
        <v>607</v>
      </c>
      <c r="B31">
        <v>1</v>
      </c>
      <c r="C31" s="46" t="str">
        <f t="shared" si="5"/>
        <v>źle</v>
      </c>
      <c r="D31" s="46">
        <f t="shared" si="6"/>
        <v>0</v>
      </c>
      <c r="E31" s="46" t="str">
        <f t="shared" si="18"/>
        <v>1BT Geografia Anna Watras-Lekan (AW)</v>
      </c>
      <c r="F31" s="46">
        <f t="shared" si="7"/>
        <v>1</v>
      </c>
      <c r="G31" s="46" t="str">
        <f t="shared" si="19"/>
        <v>źle</v>
      </c>
      <c r="H31" s="46">
        <f t="shared" si="8"/>
        <v>0</v>
      </c>
      <c r="I31" s="46" t="str">
        <f t="shared" si="20"/>
        <v>źle</v>
      </c>
      <c r="J31" s="46">
        <f t="shared" si="9"/>
        <v>0</v>
      </c>
      <c r="K31" s="46" t="str">
        <f t="shared" si="21"/>
        <v>źle</v>
      </c>
      <c r="L31" s="46">
        <f t="shared" si="10"/>
        <v>0</v>
      </c>
      <c r="M31" s="55" t="str">
        <f t="shared" si="11"/>
        <v>źle</v>
      </c>
      <c r="N31" s="46">
        <f t="shared" si="12"/>
        <v>0</v>
      </c>
      <c r="O31" s="46" t="str">
        <f t="shared" si="13"/>
        <v>źle</v>
      </c>
      <c r="P31" s="46">
        <f t="shared" si="14"/>
        <v>0</v>
      </c>
      <c r="Q31" s="46" t="str">
        <f t="shared" si="22"/>
        <v>źle</v>
      </c>
      <c r="R31" s="46">
        <f t="shared" si="15"/>
        <v>0</v>
      </c>
      <c r="S31" s="46" t="str">
        <f t="shared" si="16"/>
        <v>źle</v>
      </c>
      <c r="T31" s="46">
        <f t="shared" si="17"/>
        <v>0</v>
      </c>
    </row>
    <row r="32" spans="1:20">
      <c r="A32" t="s">
        <v>558</v>
      </c>
      <c r="B32">
        <v>2</v>
      </c>
      <c r="C32" s="46" t="str">
        <f t="shared" si="5"/>
        <v>źle</v>
      </c>
      <c r="D32" s="46">
        <f t="shared" si="6"/>
        <v>0</v>
      </c>
      <c r="E32" s="46" t="str">
        <f t="shared" si="18"/>
        <v>1BT Historia Agnieszka Małgorzata Rosochacka (RC)</v>
      </c>
      <c r="F32" s="46">
        <f t="shared" si="7"/>
        <v>2</v>
      </c>
      <c r="G32" s="46" t="str">
        <f t="shared" si="19"/>
        <v>źle</v>
      </c>
      <c r="H32" s="46">
        <f t="shared" si="8"/>
        <v>0</v>
      </c>
      <c r="I32" s="46" t="str">
        <f t="shared" si="20"/>
        <v>źle</v>
      </c>
      <c r="J32" s="46">
        <f t="shared" si="9"/>
        <v>0</v>
      </c>
      <c r="K32" s="46" t="str">
        <f t="shared" si="21"/>
        <v>źle</v>
      </c>
      <c r="L32" s="46">
        <f t="shared" si="10"/>
        <v>0</v>
      </c>
      <c r="M32" s="55" t="str">
        <f t="shared" si="11"/>
        <v>źle</v>
      </c>
      <c r="N32" s="46">
        <f t="shared" si="12"/>
        <v>0</v>
      </c>
      <c r="O32" s="46" t="str">
        <f t="shared" si="13"/>
        <v>źle</v>
      </c>
      <c r="P32" s="46">
        <f t="shared" si="14"/>
        <v>0</v>
      </c>
      <c r="Q32" s="46" t="str">
        <f t="shared" si="22"/>
        <v>źle</v>
      </c>
      <c r="R32" s="46">
        <f t="shared" si="15"/>
        <v>0</v>
      </c>
      <c r="S32" s="46" t="str">
        <f t="shared" si="16"/>
        <v>źle</v>
      </c>
      <c r="T32" s="46">
        <f t="shared" si="17"/>
        <v>0</v>
      </c>
    </row>
    <row r="33" spans="1:20">
      <c r="A33" t="s">
        <v>575</v>
      </c>
      <c r="B33">
        <v>1</v>
      </c>
      <c r="C33" s="46" t="str">
        <f t="shared" si="5"/>
        <v>źle</v>
      </c>
      <c r="D33" s="46">
        <f t="shared" si="6"/>
        <v>0</v>
      </c>
      <c r="E33" s="46" t="str">
        <f t="shared" si="18"/>
        <v>1BT Informatyka Robert Sołowiej (SO)</v>
      </c>
      <c r="F33" s="46">
        <f t="shared" si="7"/>
        <v>1</v>
      </c>
      <c r="G33" s="46" t="str">
        <f t="shared" si="19"/>
        <v>źle</v>
      </c>
      <c r="H33" s="46">
        <f t="shared" si="8"/>
        <v>0</v>
      </c>
      <c r="I33" s="46" t="str">
        <f t="shared" si="20"/>
        <v>źle</v>
      </c>
      <c r="J33" s="46">
        <f t="shared" si="9"/>
        <v>0</v>
      </c>
      <c r="K33" s="46" t="str">
        <f t="shared" si="21"/>
        <v>źle</v>
      </c>
      <c r="L33" s="46">
        <f t="shared" si="10"/>
        <v>0</v>
      </c>
      <c r="M33" s="55" t="str">
        <f t="shared" si="11"/>
        <v>źle</v>
      </c>
      <c r="N33" s="46">
        <f t="shared" si="12"/>
        <v>0</v>
      </c>
      <c r="O33" s="46" t="str">
        <f t="shared" si="13"/>
        <v>źle</v>
      </c>
      <c r="P33" s="46">
        <f t="shared" si="14"/>
        <v>0</v>
      </c>
      <c r="Q33" s="46" t="str">
        <f t="shared" si="22"/>
        <v>źle</v>
      </c>
      <c r="R33" s="46">
        <f t="shared" si="15"/>
        <v>0</v>
      </c>
      <c r="S33" s="46" t="str">
        <f t="shared" si="16"/>
        <v>źle</v>
      </c>
      <c r="T33" s="46">
        <f t="shared" si="17"/>
        <v>0</v>
      </c>
    </row>
    <row r="34" spans="1:20">
      <c r="A34" t="s">
        <v>448</v>
      </c>
      <c r="B34">
        <v>2</v>
      </c>
      <c r="C34" s="46" t="str">
        <f t="shared" si="5"/>
        <v>źle</v>
      </c>
      <c r="D34" s="46">
        <f t="shared" si="6"/>
        <v>0</v>
      </c>
      <c r="E34" s="46" t="str">
        <f t="shared" si="18"/>
        <v>1BT Język angielski Robert  Bobryk (RB)</v>
      </c>
      <c r="F34" s="46">
        <f t="shared" si="7"/>
        <v>2</v>
      </c>
      <c r="G34" s="46" t="str">
        <f t="shared" si="19"/>
        <v>źle</v>
      </c>
      <c r="H34" s="46">
        <f t="shared" si="8"/>
        <v>0</v>
      </c>
      <c r="I34" s="46" t="str">
        <f t="shared" si="20"/>
        <v>źle</v>
      </c>
      <c r="J34" s="46">
        <f t="shared" si="9"/>
        <v>0</v>
      </c>
      <c r="K34" s="46" t="str">
        <f t="shared" si="21"/>
        <v>źle</v>
      </c>
      <c r="L34" s="46">
        <f t="shared" si="10"/>
        <v>0</v>
      </c>
      <c r="M34" s="55" t="str">
        <f t="shared" si="11"/>
        <v>źle</v>
      </c>
      <c r="N34" s="46">
        <f t="shared" si="12"/>
        <v>0</v>
      </c>
      <c r="O34" s="46" t="str">
        <f t="shared" si="13"/>
        <v>źle</v>
      </c>
      <c r="P34" s="46">
        <f t="shared" si="14"/>
        <v>0</v>
      </c>
      <c r="Q34" s="46" t="str">
        <f t="shared" si="22"/>
        <v>źle</v>
      </c>
      <c r="R34" s="46">
        <f t="shared" si="15"/>
        <v>0</v>
      </c>
      <c r="S34" s="46" t="str">
        <f t="shared" si="16"/>
        <v>źle</v>
      </c>
      <c r="T34" s="46">
        <f t="shared" si="17"/>
        <v>0</v>
      </c>
    </row>
    <row r="35" spans="1:20">
      <c r="A35" t="s">
        <v>539</v>
      </c>
      <c r="B35">
        <v>2</v>
      </c>
      <c r="C35" s="46" t="str">
        <f t="shared" si="5"/>
        <v>źle</v>
      </c>
      <c r="D35" s="46">
        <f t="shared" si="6"/>
        <v>0</v>
      </c>
      <c r="E35" s="46" t="str">
        <f t="shared" si="18"/>
        <v>1BT Język niemiecki Renata Olida (RO)</v>
      </c>
      <c r="F35" s="46">
        <f t="shared" si="7"/>
        <v>2</v>
      </c>
      <c r="G35" s="46" t="str">
        <f t="shared" si="19"/>
        <v>źle</v>
      </c>
      <c r="H35" s="46">
        <f t="shared" si="8"/>
        <v>0</v>
      </c>
      <c r="I35" s="46" t="str">
        <f t="shared" si="20"/>
        <v>źle</v>
      </c>
      <c r="J35" s="46">
        <f t="shared" si="9"/>
        <v>0</v>
      </c>
      <c r="K35" s="46" t="str">
        <f t="shared" si="21"/>
        <v>źle</v>
      </c>
      <c r="L35" s="46">
        <f t="shared" si="10"/>
        <v>0</v>
      </c>
      <c r="M35" s="55" t="str">
        <f t="shared" si="11"/>
        <v>źle</v>
      </c>
      <c r="N35" s="46">
        <f t="shared" si="12"/>
        <v>0</v>
      </c>
      <c r="O35" s="46" t="str">
        <f t="shared" si="13"/>
        <v>źle</v>
      </c>
      <c r="P35" s="46">
        <f t="shared" si="14"/>
        <v>0</v>
      </c>
      <c r="Q35" s="46" t="str">
        <f t="shared" si="22"/>
        <v>źle</v>
      </c>
      <c r="R35" s="46">
        <f t="shared" si="15"/>
        <v>0</v>
      </c>
      <c r="S35" s="46" t="str">
        <f t="shared" si="16"/>
        <v>źle</v>
      </c>
      <c r="T35" s="46">
        <f t="shared" si="17"/>
        <v>0</v>
      </c>
    </row>
    <row r="36" spans="1:20">
      <c r="A36" t="s">
        <v>627</v>
      </c>
      <c r="B36">
        <v>2.2999999999999998</v>
      </c>
      <c r="C36" s="46" t="str">
        <f t="shared" si="5"/>
        <v>źle</v>
      </c>
      <c r="D36" s="46">
        <f t="shared" si="6"/>
        <v>0</v>
      </c>
      <c r="E36" s="46" t="str">
        <f t="shared" si="18"/>
        <v>1BT Język polski j.polski Vacat (JV)</v>
      </c>
      <c r="F36" s="46">
        <f t="shared" si="7"/>
        <v>2.2999999999999998</v>
      </c>
      <c r="G36" s="46" t="str">
        <f t="shared" si="19"/>
        <v>źle</v>
      </c>
      <c r="H36" s="46">
        <f t="shared" si="8"/>
        <v>0</v>
      </c>
      <c r="I36" s="46" t="str">
        <f t="shared" si="20"/>
        <v>źle</v>
      </c>
      <c r="J36" s="46">
        <f t="shared" si="9"/>
        <v>0</v>
      </c>
      <c r="K36" s="46" t="str">
        <f t="shared" si="21"/>
        <v>źle</v>
      </c>
      <c r="L36" s="46">
        <f t="shared" si="10"/>
        <v>0</v>
      </c>
      <c r="M36" s="55" t="str">
        <f t="shared" si="11"/>
        <v>źle</v>
      </c>
      <c r="N36" s="46">
        <f t="shared" si="12"/>
        <v>0</v>
      </c>
      <c r="O36" s="46" t="str">
        <f t="shared" si="13"/>
        <v>źle</v>
      </c>
      <c r="P36" s="46">
        <f t="shared" si="14"/>
        <v>0</v>
      </c>
      <c r="Q36" s="46" t="str">
        <f t="shared" si="22"/>
        <v>źle</v>
      </c>
      <c r="R36" s="46">
        <f t="shared" si="15"/>
        <v>0</v>
      </c>
      <c r="S36" s="46" t="str">
        <f t="shared" si="16"/>
        <v>źle</v>
      </c>
      <c r="T36" s="46">
        <f t="shared" si="17"/>
        <v>0</v>
      </c>
    </row>
    <row r="37" spans="1:20">
      <c r="A37" t="s">
        <v>444</v>
      </c>
      <c r="B37">
        <v>0.7</v>
      </c>
      <c r="C37" s="46" t="str">
        <f t="shared" si="5"/>
        <v>źle</v>
      </c>
      <c r="D37" s="46">
        <f t="shared" si="6"/>
        <v>0</v>
      </c>
      <c r="E37" s="46" t="str">
        <f t="shared" si="18"/>
        <v>1BT Język polski Karina Bochyńska-Czerpak (CK)</v>
      </c>
      <c r="F37" s="46">
        <f t="shared" si="7"/>
        <v>0.7</v>
      </c>
      <c r="G37" s="46" t="str">
        <f t="shared" si="19"/>
        <v>źle</v>
      </c>
      <c r="H37" s="46">
        <f t="shared" si="8"/>
        <v>0</v>
      </c>
      <c r="I37" s="46" t="str">
        <f t="shared" si="20"/>
        <v>źle</v>
      </c>
      <c r="J37" s="46">
        <f t="shared" si="9"/>
        <v>0</v>
      </c>
      <c r="K37" s="46" t="str">
        <f t="shared" si="21"/>
        <v>źle</v>
      </c>
      <c r="L37" s="46">
        <f t="shared" si="10"/>
        <v>0</v>
      </c>
      <c r="M37" s="55" t="str">
        <f t="shared" si="11"/>
        <v>źle</v>
      </c>
      <c r="N37" s="46">
        <f t="shared" si="12"/>
        <v>0</v>
      </c>
      <c r="O37" s="46" t="str">
        <f t="shared" si="13"/>
        <v>źle</v>
      </c>
      <c r="P37" s="46">
        <f t="shared" si="14"/>
        <v>0</v>
      </c>
      <c r="Q37" s="46" t="str">
        <f t="shared" si="22"/>
        <v>źle</v>
      </c>
      <c r="R37" s="46">
        <f t="shared" si="15"/>
        <v>0</v>
      </c>
      <c r="S37" s="46" t="str">
        <f t="shared" si="16"/>
        <v>źle</v>
      </c>
      <c r="T37" s="46">
        <f t="shared" si="17"/>
        <v>0</v>
      </c>
    </row>
    <row r="38" spans="1:20">
      <c r="A38" t="s">
        <v>417</v>
      </c>
      <c r="B38">
        <v>1</v>
      </c>
      <c r="C38" s="46" t="str">
        <f t="shared" si="5"/>
        <v>źle</v>
      </c>
      <c r="D38" s="46">
        <f t="shared" si="6"/>
        <v>0</v>
      </c>
      <c r="E38" s="46" t="str">
        <f t="shared" si="18"/>
        <v>1BT Maszyny rolnicze Janusz Łaniewski (JŁ)</v>
      </c>
      <c r="F38" s="46">
        <f t="shared" si="7"/>
        <v>1</v>
      </c>
      <c r="G38" s="46" t="str">
        <f t="shared" si="19"/>
        <v>źle</v>
      </c>
      <c r="H38" s="46">
        <f t="shared" si="8"/>
        <v>0</v>
      </c>
      <c r="I38" s="46" t="str">
        <f t="shared" si="20"/>
        <v>źle</v>
      </c>
      <c r="J38" s="46">
        <f t="shared" si="9"/>
        <v>0</v>
      </c>
      <c r="K38" s="46" t="str">
        <f t="shared" si="21"/>
        <v>źle</v>
      </c>
      <c r="L38" s="46">
        <f t="shared" si="10"/>
        <v>0</v>
      </c>
      <c r="M38" s="55" t="str">
        <f t="shared" si="11"/>
        <v>źle</v>
      </c>
      <c r="N38" s="46">
        <f t="shared" si="12"/>
        <v>0</v>
      </c>
      <c r="O38" s="46" t="str">
        <f t="shared" si="13"/>
        <v>źle</v>
      </c>
      <c r="P38" s="46">
        <f t="shared" si="14"/>
        <v>0</v>
      </c>
      <c r="Q38" s="46" t="str">
        <f t="shared" si="22"/>
        <v>źle</v>
      </c>
      <c r="R38" s="46">
        <f t="shared" si="15"/>
        <v>0</v>
      </c>
      <c r="S38" s="46" t="str">
        <f t="shared" si="16"/>
        <v>źle</v>
      </c>
      <c r="T38" s="46">
        <f t="shared" si="17"/>
        <v>0</v>
      </c>
    </row>
    <row r="39" spans="1:20">
      <c r="A39" t="s">
        <v>593</v>
      </c>
      <c r="B39">
        <v>2</v>
      </c>
      <c r="C39" s="46" t="str">
        <f t="shared" si="5"/>
        <v>źle</v>
      </c>
      <c r="D39" s="46">
        <f t="shared" si="6"/>
        <v>0</v>
      </c>
      <c r="E39" s="46" t="str">
        <f t="shared" si="18"/>
        <v>1BT Matematyka Anna Skubisz (SA)</v>
      </c>
      <c r="F39" s="46">
        <f t="shared" si="7"/>
        <v>2</v>
      </c>
      <c r="G39" s="46" t="str">
        <f t="shared" si="19"/>
        <v>źle</v>
      </c>
      <c r="H39" s="46">
        <f t="shared" si="8"/>
        <v>0</v>
      </c>
      <c r="I39" s="46" t="str">
        <f t="shared" si="20"/>
        <v>źle</v>
      </c>
      <c r="J39" s="46">
        <f t="shared" si="9"/>
        <v>0</v>
      </c>
      <c r="K39" s="46" t="str">
        <f t="shared" si="21"/>
        <v>źle</v>
      </c>
      <c r="L39" s="46">
        <f t="shared" si="10"/>
        <v>0</v>
      </c>
      <c r="M39" s="55" t="str">
        <f t="shared" si="11"/>
        <v>źle</v>
      </c>
      <c r="N39" s="46">
        <f t="shared" si="12"/>
        <v>0</v>
      </c>
      <c r="O39" s="46" t="str">
        <f t="shared" si="13"/>
        <v>źle</v>
      </c>
      <c r="P39" s="46">
        <f t="shared" si="14"/>
        <v>0</v>
      </c>
      <c r="Q39" s="46" t="str">
        <f t="shared" si="22"/>
        <v>źle</v>
      </c>
      <c r="R39" s="46">
        <f t="shared" si="15"/>
        <v>0</v>
      </c>
      <c r="S39" s="46" t="str">
        <f t="shared" si="16"/>
        <v>źle</v>
      </c>
      <c r="T39" s="46">
        <f t="shared" si="17"/>
        <v>0</v>
      </c>
    </row>
    <row r="40" spans="1:20">
      <c r="A40" t="s">
        <v>589</v>
      </c>
      <c r="B40">
        <v>1</v>
      </c>
      <c r="C40" s="46" t="str">
        <f t="shared" si="5"/>
        <v>źle</v>
      </c>
      <c r="D40" s="46">
        <f t="shared" si="6"/>
        <v>0</v>
      </c>
      <c r="E40" s="46" t="str">
        <f t="shared" si="18"/>
        <v>1BT Matematyka rozszerzona Anna Skubisz (SA)</v>
      </c>
      <c r="F40" s="46">
        <f t="shared" si="7"/>
        <v>1</v>
      </c>
      <c r="G40" s="46" t="str">
        <f t="shared" si="19"/>
        <v>źle</v>
      </c>
      <c r="H40" s="46">
        <f t="shared" si="8"/>
        <v>0</v>
      </c>
      <c r="I40" s="46" t="str">
        <f t="shared" si="20"/>
        <v>źle</v>
      </c>
      <c r="J40" s="46">
        <f t="shared" si="9"/>
        <v>0</v>
      </c>
      <c r="K40" s="46" t="str">
        <f t="shared" si="21"/>
        <v>źle</v>
      </c>
      <c r="L40" s="46">
        <f t="shared" si="10"/>
        <v>0</v>
      </c>
      <c r="M40" s="55" t="str">
        <f t="shared" si="11"/>
        <v>źle</v>
      </c>
      <c r="N40" s="46">
        <f t="shared" si="12"/>
        <v>0</v>
      </c>
      <c r="O40" s="46" t="str">
        <f t="shared" si="13"/>
        <v>źle</v>
      </c>
      <c r="P40" s="46">
        <f t="shared" si="14"/>
        <v>0</v>
      </c>
      <c r="Q40" s="46" t="str">
        <f t="shared" si="22"/>
        <v>źle</v>
      </c>
      <c r="R40" s="46">
        <f t="shared" si="15"/>
        <v>0</v>
      </c>
      <c r="S40" s="46" t="str">
        <f t="shared" si="16"/>
        <v>źle</v>
      </c>
      <c r="T40" s="46">
        <f t="shared" si="17"/>
        <v>0</v>
      </c>
    </row>
    <row r="41" spans="1:20">
      <c r="A41" t="s">
        <v>554</v>
      </c>
      <c r="B41">
        <v>1</v>
      </c>
      <c r="C41" s="46" t="str">
        <f t="shared" si="5"/>
        <v>źle</v>
      </c>
      <c r="D41" s="46">
        <f t="shared" si="6"/>
        <v>0</v>
      </c>
      <c r="E41" s="46" t="str">
        <f t="shared" si="18"/>
        <v>1BT Plastyka Agnieszka Małgorzata Rosochacka (RC)</v>
      </c>
      <c r="F41" s="46">
        <f t="shared" si="7"/>
        <v>1</v>
      </c>
      <c r="G41" s="46" t="str">
        <f t="shared" si="19"/>
        <v>źle</v>
      </c>
      <c r="H41" s="46">
        <f t="shared" si="8"/>
        <v>0</v>
      </c>
      <c r="I41" s="46" t="str">
        <f t="shared" si="20"/>
        <v>źle</v>
      </c>
      <c r="J41" s="46">
        <f t="shared" si="9"/>
        <v>0</v>
      </c>
      <c r="K41" s="46" t="str">
        <f t="shared" si="21"/>
        <v>źle</v>
      </c>
      <c r="L41" s="46">
        <f t="shared" si="10"/>
        <v>0</v>
      </c>
      <c r="M41" s="55" t="str">
        <f t="shared" si="11"/>
        <v>źle</v>
      </c>
      <c r="N41" s="46">
        <f t="shared" si="12"/>
        <v>0</v>
      </c>
      <c r="O41" s="46" t="str">
        <f t="shared" si="13"/>
        <v>źle</v>
      </c>
      <c r="P41" s="46">
        <f t="shared" si="14"/>
        <v>0</v>
      </c>
      <c r="Q41" s="46" t="str">
        <f t="shared" si="22"/>
        <v>źle</v>
      </c>
      <c r="R41" s="46">
        <f t="shared" si="15"/>
        <v>0</v>
      </c>
      <c r="S41" s="46" t="str">
        <f t="shared" si="16"/>
        <v>źle</v>
      </c>
      <c r="T41" s="46">
        <f t="shared" si="17"/>
        <v>0</v>
      </c>
    </row>
    <row r="42" spans="1:20">
      <c r="A42" t="s">
        <v>424</v>
      </c>
      <c r="B42">
        <v>1.5</v>
      </c>
      <c r="C42" s="46" t="str">
        <f t="shared" si="5"/>
        <v>źle</v>
      </c>
      <c r="D42" s="46">
        <f t="shared" si="6"/>
        <v>0</v>
      </c>
      <c r="E42" s="46" t="str">
        <f t="shared" si="18"/>
        <v>1BT Podstawy rolnictwa Ewa Antoniak (EA)</v>
      </c>
      <c r="F42" s="46">
        <f t="shared" si="7"/>
        <v>1.5</v>
      </c>
      <c r="G42" s="46" t="str">
        <f t="shared" si="19"/>
        <v>źle</v>
      </c>
      <c r="H42" s="46">
        <f t="shared" si="8"/>
        <v>0</v>
      </c>
      <c r="I42" s="46" t="str">
        <f t="shared" si="20"/>
        <v>źle</v>
      </c>
      <c r="J42" s="46">
        <f t="shared" si="9"/>
        <v>0</v>
      </c>
      <c r="K42" s="46" t="str">
        <f t="shared" si="21"/>
        <v>źle</v>
      </c>
      <c r="L42" s="46">
        <f t="shared" si="10"/>
        <v>0</v>
      </c>
      <c r="M42" s="55" t="str">
        <f t="shared" si="11"/>
        <v>źle</v>
      </c>
      <c r="N42" s="46">
        <f t="shared" si="12"/>
        <v>0</v>
      </c>
      <c r="O42" s="46" t="str">
        <f t="shared" si="13"/>
        <v>źle</v>
      </c>
      <c r="P42" s="46">
        <f t="shared" si="14"/>
        <v>0</v>
      </c>
      <c r="Q42" s="46" t="str">
        <f t="shared" si="22"/>
        <v>źle</v>
      </c>
      <c r="R42" s="46">
        <f t="shared" si="15"/>
        <v>0</v>
      </c>
      <c r="S42" s="46" t="str">
        <f t="shared" si="16"/>
        <v>źle</v>
      </c>
      <c r="T42" s="46">
        <f t="shared" si="17"/>
        <v>0</v>
      </c>
    </row>
    <row r="43" spans="1:20">
      <c r="A43" t="s">
        <v>596</v>
      </c>
      <c r="B43">
        <v>1.5</v>
      </c>
      <c r="C43" s="46" t="str">
        <f t="shared" si="5"/>
        <v>źle</v>
      </c>
      <c r="D43" s="46">
        <f t="shared" si="6"/>
        <v>0</v>
      </c>
      <c r="E43" s="46" t="str">
        <f t="shared" si="18"/>
        <v>1BT Podstawy techniki rolniczej Anna Skubisz (SA)</v>
      </c>
      <c r="F43" s="46">
        <f t="shared" si="7"/>
        <v>1.5</v>
      </c>
      <c r="G43" s="46" t="str">
        <f t="shared" si="19"/>
        <v>źle</v>
      </c>
      <c r="H43" s="46">
        <f t="shared" si="8"/>
        <v>0</v>
      </c>
      <c r="I43" s="46" t="str">
        <f t="shared" si="20"/>
        <v>źle</v>
      </c>
      <c r="J43" s="46">
        <f t="shared" si="9"/>
        <v>0</v>
      </c>
      <c r="K43" s="46" t="str">
        <f t="shared" si="21"/>
        <v>źle</v>
      </c>
      <c r="L43" s="46">
        <f t="shared" si="10"/>
        <v>0</v>
      </c>
      <c r="M43" s="55" t="str">
        <f t="shared" si="11"/>
        <v>źle</v>
      </c>
      <c r="N43" s="46">
        <f t="shared" si="12"/>
        <v>0</v>
      </c>
      <c r="O43" s="46" t="str">
        <f t="shared" si="13"/>
        <v>źle</v>
      </c>
      <c r="P43" s="46">
        <f t="shared" si="14"/>
        <v>0</v>
      </c>
      <c r="Q43" s="46" t="str">
        <f t="shared" si="22"/>
        <v>źle</v>
      </c>
      <c r="R43" s="46">
        <f t="shared" si="15"/>
        <v>0</v>
      </c>
      <c r="S43" s="46" t="str">
        <f t="shared" si="16"/>
        <v>źle</v>
      </c>
      <c r="T43" s="46">
        <f t="shared" si="17"/>
        <v>0</v>
      </c>
    </row>
    <row r="44" spans="1:20">
      <c r="A44" t="s">
        <v>421</v>
      </c>
      <c r="B44">
        <v>1</v>
      </c>
      <c r="C44" s="46" t="str">
        <f t="shared" si="5"/>
        <v>źle</v>
      </c>
      <c r="D44" s="46">
        <f t="shared" si="6"/>
        <v>0</v>
      </c>
      <c r="E44" s="46" t="str">
        <f t="shared" si="18"/>
        <v>1BT Pojazdy rolnicze Janusz Łaniewski (JŁ)</v>
      </c>
      <c r="F44" s="46">
        <f t="shared" si="7"/>
        <v>1</v>
      </c>
      <c r="G44" s="46" t="str">
        <f t="shared" si="19"/>
        <v>źle</v>
      </c>
      <c r="H44" s="46">
        <f t="shared" si="8"/>
        <v>0</v>
      </c>
      <c r="I44" s="46" t="str">
        <f t="shared" si="20"/>
        <v>źle</v>
      </c>
      <c r="J44" s="46">
        <f t="shared" si="9"/>
        <v>0</v>
      </c>
      <c r="K44" s="46" t="str">
        <f t="shared" si="21"/>
        <v>źle</v>
      </c>
      <c r="L44" s="46">
        <f t="shared" si="10"/>
        <v>0</v>
      </c>
      <c r="M44" s="55" t="str">
        <f t="shared" si="11"/>
        <v>źle</v>
      </c>
      <c r="N44" s="46">
        <f t="shared" si="12"/>
        <v>0</v>
      </c>
      <c r="O44" s="46" t="str">
        <f t="shared" si="13"/>
        <v>źle</v>
      </c>
      <c r="P44" s="46">
        <f t="shared" si="14"/>
        <v>0</v>
      </c>
      <c r="Q44" s="46" t="str">
        <f t="shared" si="22"/>
        <v>źle</v>
      </c>
      <c r="R44" s="46">
        <f t="shared" si="15"/>
        <v>0</v>
      </c>
      <c r="S44" s="46" t="str">
        <f t="shared" si="16"/>
        <v>źle</v>
      </c>
      <c r="T44" s="46">
        <f t="shared" si="17"/>
        <v>0</v>
      </c>
    </row>
    <row r="45" spans="1:20">
      <c r="A45" t="s">
        <v>587</v>
      </c>
      <c r="B45">
        <v>2</v>
      </c>
      <c r="C45" s="46" t="str">
        <f t="shared" si="5"/>
        <v>źle</v>
      </c>
      <c r="D45" s="46">
        <f t="shared" si="6"/>
        <v>0</v>
      </c>
      <c r="E45" s="46" t="str">
        <f t="shared" si="18"/>
        <v>1BT Religia Ryszard Siedlecki (RS)</v>
      </c>
      <c r="F45" s="46">
        <f t="shared" si="7"/>
        <v>2</v>
      </c>
      <c r="G45" s="46" t="str">
        <f t="shared" si="19"/>
        <v>źle</v>
      </c>
      <c r="H45" s="46">
        <f t="shared" si="8"/>
        <v>0</v>
      </c>
      <c r="I45" s="46" t="str">
        <f t="shared" si="20"/>
        <v>źle</v>
      </c>
      <c r="J45" s="46">
        <f t="shared" si="9"/>
        <v>0</v>
      </c>
      <c r="K45" s="46" t="str">
        <f t="shared" si="21"/>
        <v>źle</v>
      </c>
      <c r="L45" s="46">
        <f t="shared" si="10"/>
        <v>0</v>
      </c>
      <c r="M45" s="55" t="str">
        <f t="shared" si="11"/>
        <v>źle</v>
      </c>
      <c r="N45" s="46">
        <f t="shared" si="12"/>
        <v>0</v>
      </c>
      <c r="O45" s="46" t="str">
        <f t="shared" si="13"/>
        <v>źle</v>
      </c>
      <c r="P45" s="46">
        <f t="shared" si="14"/>
        <v>0</v>
      </c>
      <c r="Q45" s="46" t="str">
        <f t="shared" si="22"/>
        <v>źle</v>
      </c>
      <c r="R45" s="46">
        <f t="shared" si="15"/>
        <v>0</v>
      </c>
      <c r="S45" s="46" t="str">
        <f t="shared" si="16"/>
        <v>źle</v>
      </c>
      <c r="T45" s="46">
        <f t="shared" si="17"/>
        <v>0</v>
      </c>
    </row>
    <row r="46" spans="1:20">
      <c r="A46" t="s">
        <v>478</v>
      </c>
      <c r="B46">
        <v>3</v>
      </c>
      <c r="C46" s="46" t="str">
        <f t="shared" si="5"/>
        <v>źle</v>
      </c>
      <c r="D46" s="46">
        <f t="shared" si="6"/>
        <v>0</v>
      </c>
      <c r="E46" s="46" t="str">
        <f t="shared" si="18"/>
        <v>1BT Wychowanie fizyczne Dawid Jaruga (DJ)</v>
      </c>
      <c r="F46" s="46">
        <f t="shared" si="7"/>
        <v>3</v>
      </c>
      <c r="G46" s="46" t="str">
        <f t="shared" si="19"/>
        <v>źle</v>
      </c>
      <c r="H46" s="46">
        <f t="shared" si="8"/>
        <v>0</v>
      </c>
      <c r="I46" s="46" t="str">
        <f t="shared" si="20"/>
        <v>źle</v>
      </c>
      <c r="J46" s="46">
        <f t="shared" si="9"/>
        <v>0</v>
      </c>
      <c r="K46" s="46" t="str">
        <f t="shared" si="21"/>
        <v>źle</v>
      </c>
      <c r="L46" s="46">
        <f t="shared" si="10"/>
        <v>0</v>
      </c>
      <c r="M46" s="55" t="str">
        <f t="shared" si="11"/>
        <v>źle</v>
      </c>
      <c r="N46" s="46">
        <f t="shared" si="12"/>
        <v>0</v>
      </c>
      <c r="O46" s="46" t="str">
        <f t="shared" si="13"/>
        <v>źle</v>
      </c>
      <c r="P46" s="46">
        <f t="shared" si="14"/>
        <v>0</v>
      </c>
      <c r="Q46" s="46" t="str">
        <f t="shared" si="22"/>
        <v>źle</v>
      </c>
      <c r="R46" s="46">
        <f t="shared" si="15"/>
        <v>0</v>
      </c>
      <c r="S46" s="46" t="str">
        <f t="shared" si="16"/>
        <v>źle</v>
      </c>
      <c r="T46" s="46">
        <f t="shared" si="17"/>
        <v>0</v>
      </c>
    </row>
    <row r="47" spans="1:20">
      <c r="A47" t="s">
        <v>468</v>
      </c>
      <c r="B47">
        <v>1</v>
      </c>
      <c r="C47" s="46" t="str">
        <f t="shared" si="5"/>
        <v>źle</v>
      </c>
      <c r="D47" s="46">
        <f t="shared" si="6"/>
        <v>0</v>
      </c>
      <c r="E47" s="46" t="str">
        <f t="shared" si="18"/>
        <v>1BT Zajęcia z wychowawcą Renata Dyk (DR)</v>
      </c>
      <c r="F47" s="46">
        <f t="shared" si="7"/>
        <v>1</v>
      </c>
      <c r="G47" s="46" t="str">
        <f t="shared" si="19"/>
        <v>źle</v>
      </c>
      <c r="H47" s="46">
        <f t="shared" si="8"/>
        <v>0</v>
      </c>
      <c r="I47" s="46" t="str">
        <f t="shared" si="20"/>
        <v>źle</v>
      </c>
      <c r="J47" s="46">
        <f t="shared" si="9"/>
        <v>0</v>
      </c>
      <c r="K47" s="46" t="str">
        <f t="shared" si="21"/>
        <v>źle</v>
      </c>
      <c r="L47" s="46">
        <f t="shared" si="10"/>
        <v>0</v>
      </c>
      <c r="M47" s="55" t="str">
        <f t="shared" si="11"/>
        <v>źle</v>
      </c>
      <c r="N47" s="46">
        <f t="shared" si="12"/>
        <v>0</v>
      </c>
      <c r="O47" s="46" t="str">
        <f t="shared" si="13"/>
        <v>źle</v>
      </c>
      <c r="P47" s="46">
        <f t="shared" si="14"/>
        <v>0</v>
      </c>
      <c r="Q47" s="46" t="str">
        <f t="shared" si="22"/>
        <v>źle</v>
      </c>
      <c r="R47" s="46">
        <f t="shared" si="15"/>
        <v>0</v>
      </c>
      <c r="S47" s="46" t="str">
        <f t="shared" si="16"/>
        <v>źle</v>
      </c>
      <c r="T47" s="46">
        <f t="shared" si="17"/>
        <v>0</v>
      </c>
    </row>
    <row r="48" spans="1:20">
      <c r="A48" t="s">
        <v>488</v>
      </c>
      <c r="B48">
        <v>5</v>
      </c>
      <c r="C48" s="46" t="str">
        <f t="shared" si="5"/>
        <v>źle</v>
      </c>
      <c r="D48" s="46">
        <f t="shared" si="6"/>
        <v>0</v>
      </c>
      <c r="E48" s="46" t="str">
        <f t="shared" si="18"/>
        <v>1BT|gr1 Obróbka materiałów Waldemar Jurkiewicz (WJ)</v>
      </c>
      <c r="F48" s="46">
        <f t="shared" si="7"/>
        <v>5</v>
      </c>
      <c r="G48" s="46" t="str">
        <f t="shared" si="19"/>
        <v>źle</v>
      </c>
      <c r="H48" s="46">
        <f t="shared" si="8"/>
        <v>0</v>
      </c>
      <c r="I48" s="46" t="str">
        <f t="shared" si="20"/>
        <v>źle</v>
      </c>
      <c r="J48" s="46">
        <f t="shared" si="9"/>
        <v>0</v>
      </c>
      <c r="K48" s="46" t="str">
        <f t="shared" si="21"/>
        <v>źle</v>
      </c>
      <c r="L48" s="46">
        <f t="shared" si="10"/>
        <v>0</v>
      </c>
      <c r="M48" s="55" t="str">
        <f t="shared" si="11"/>
        <v>źle</v>
      </c>
      <c r="N48" s="46">
        <f t="shared" si="12"/>
        <v>0</v>
      </c>
      <c r="O48" s="46" t="str">
        <f t="shared" si="13"/>
        <v>źle</v>
      </c>
      <c r="P48" s="46">
        <f t="shared" si="14"/>
        <v>0</v>
      </c>
      <c r="Q48" s="46" t="str">
        <f t="shared" si="22"/>
        <v>źle</v>
      </c>
      <c r="R48" s="46">
        <f t="shared" si="15"/>
        <v>0</v>
      </c>
      <c r="S48" s="46" t="str">
        <f t="shared" si="16"/>
        <v>źle</v>
      </c>
      <c r="T48" s="46">
        <f t="shared" si="17"/>
        <v>0</v>
      </c>
    </row>
    <row r="49" spans="1:20">
      <c r="A49" t="s">
        <v>620</v>
      </c>
      <c r="B49">
        <v>5</v>
      </c>
      <c r="C49" s="46" t="str">
        <f t="shared" si="5"/>
        <v>źle</v>
      </c>
      <c r="D49" s="46">
        <f t="shared" si="6"/>
        <v>0</v>
      </c>
      <c r="E49" s="46" t="str">
        <f t="shared" si="18"/>
        <v>1BT|gr2 Obróbka materiałów Dariusz Wróbel (WR)</v>
      </c>
      <c r="F49" s="46">
        <f t="shared" si="7"/>
        <v>5</v>
      </c>
      <c r="G49" s="46" t="str">
        <f t="shared" si="19"/>
        <v>źle</v>
      </c>
      <c r="H49" s="46">
        <f t="shared" si="8"/>
        <v>0</v>
      </c>
      <c r="I49" s="46" t="str">
        <f t="shared" si="20"/>
        <v>źle</v>
      </c>
      <c r="J49" s="46">
        <f t="shared" si="9"/>
        <v>0</v>
      </c>
      <c r="K49" s="46" t="str">
        <f t="shared" si="21"/>
        <v>źle</v>
      </c>
      <c r="L49" s="46">
        <f t="shared" si="10"/>
        <v>0</v>
      </c>
      <c r="M49" s="55" t="str">
        <f t="shared" si="11"/>
        <v>źle</v>
      </c>
      <c r="N49" s="46">
        <f t="shared" si="12"/>
        <v>0</v>
      </c>
      <c r="O49" s="46" t="str">
        <f t="shared" si="13"/>
        <v>źle</v>
      </c>
      <c r="P49" s="46">
        <f t="shared" si="14"/>
        <v>0</v>
      </c>
      <c r="Q49" s="46" t="str">
        <f t="shared" si="22"/>
        <v>źle</v>
      </c>
      <c r="R49" s="46">
        <f t="shared" si="15"/>
        <v>0</v>
      </c>
      <c r="S49" s="46" t="str">
        <f t="shared" si="16"/>
        <v>źle</v>
      </c>
      <c r="T49" s="46">
        <f t="shared" si="17"/>
        <v>0</v>
      </c>
    </row>
    <row r="50" spans="1:20">
      <c r="A50" t="s">
        <v>621</v>
      </c>
      <c r="B50">
        <v>5</v>
      </c>
      <c r="C50" s="46" t="str">
        <f t="shared" si="5"/>
        <v>źle</v>
      </c>
      <c r="D50" s="46">
        <f t="shared" si="6"/>
        <v>0</v>
      </c>
      <c r="E50" s="46" t="str">
        <f t="shared" si="18"/>
        <v>1BT|gr3 Obróbka materiałów Dariusz Wróbel (WR)</v>
      </c>
      <c r="F50" s="46">
        <f t="shared" si="7"/>
        <v>5</v>
      </c>
      <c r="G50" s="46" t="str">
        <f t="shared" si="19"/>
        <v>źle</v>
      </c>
      <c r="H50" s="46">
        <f t="shared" si="8"/>
        <v>0</v>
      </c>
      <c r="I50" s="46" t="str">
        <f t="shared" si="20"/>
        <v>źle</v>
      </c>
      <c r="J50" s="46">
        <f t="shared" si="9"/>
        <v>0</v>
      </c>
      <c r="K50" s="46" t="str">
        <f t="shared" si="21"/>
        <v>źle</v>
      </c>
      <c r="L50" s="46">
        <f t="shared" si="10"/>
        <v>0</v>
      </c>
      <c r="M50" s="55" t="str">
        <f t="shared" si="11"/>
        <v>źle</v>
      </c>
      <c r="N50" s="46">
        <f t="shared" si="12"/>
        <v>0</v>
      </c>
      <c r="O50" s="46" t="str">
        <f t="shared" si="13"/>
        <v>źle</v>
      </c>
      <c r="P50" s="46">
        <f t="shared" si="14"/>
        <v>0</v>
      </c>
      <c r="Q50" s="46" t="str">
        <f t="shared" si="22"/>
        <v>źle</v>
      </c>
      <c r="R50" s="46">
        <f t="shared" si="15"/>
        <v>0</v>
      </c>
      <c r="S50" s="46" t="str">
        <f t="shared" si="16"/>
        <v>źle</v>
      </c>
      <c r="T50" s="46">
        <f t="shared" si="17"/>
        <v>0</v>
      </c>
    </row>
    <row r="51" spans="1:20">
      <c r="A51" t="s">
        <v>210</v>
      </c>
      <c r="B51">
        <v>3</v>
      </c>
      <c r="C51" s="46" t="str">
        <f t="shared" si="5"/>
        <v>źle</v>
      </c>
      <c r="D51" s="46">
        <f t="shared" si="6"/>
        <v>0</v>
      </c>
      <c r="E51" s="46" t="str">
        <f t="shared" si="18"/>
        <v>1BT+1PT Edukacja wojskowa Andrzej  Stępniak (AS)</v>
      </c>
      <c r="F51" s="46">
        <f t="shared" si="7"/>
        <v>3</v>
      </c>
      <c r="G51" s="46" t="str">
        <f t="shared" si="19"/>
        <v>źle</v>
      </c>
      <c r="H51" s="46">
        <f t="shared" si="8"/>
        <v>0</v>
      </c>
      <c r="I51" s="46" t="str">
        <f t="shared" si="20"/>
        <v>źle</v>
      </c>
      <c r="J51" s="46">
        <f t="shared" si="9"/>
        <v>0</v>
      </c>
      <c r="K51" s="46" t="str">
        <f t="shared" si="21"/>
        <v>źle</v>
      </c>
      <c r="L51" s="46">
        <f t="shared" si="10"/>
        <v>0</v>
      </c>
      <c r="M51" s="55" t="str">
        <f t="shared" si="11"/>
        <v>źle</v>
      </c>
      <c r="N51" s="46">
        <f t="shared" si="12"/>
        <v>0</v>
      </c>
      <c r="O51" s="46" t="str">
        <f t="shared" si="13"/>
        <v>źle</v>
      </c>
      <c r="P51" s="46">
        <f t="shared" si="14"/>
        <v>0</v>
      </c>
      <c r="Q51" s="46" t="str">
        <f t="shared" si="22"/>
        <v>źle</v>
      </c>
      <c r="R51" s="46">
        <f t="shared" si="15"/>
        <v>0</v>
      </c>
      <c r="S51" s="46" t="str">
        <f t="shared" si="16"/>
        <v>źle</v>
      </c>
      <c r="T51" s="46">
        <f t="shared" si="17"/>
        <v>0</v>
      </c>
    </row>
    <row r="52" spans="1:20">
      <c r="A52" t="s">
        <v>552</v>
      </c>
      <c r="B52">
        <v>1</v>
      </c>
      <c r="C52" s="46" t="str">
        <f t="shared" si="5"/>
        <v>źle</v>
      </c>
      <c r="D52" s="46">
        <f t="shared" si="6"/>
        <v>0</v>
      </c>
      <c r="E52" s="46" t="str">
        <f t="shared" si="18"/>
        <v>źle</v>
      </c>
      <c r="F52" s="46">
        <f t="shared" si="7"/>
        <v>0</v>
      </c>
      <c r="G52" s="46" t="str">
        <f t="shared" si="19"/>
        <v>źle</v>
      </c>
      <c r="H52" s="46">
        <f t="shared" si="8"/>
        <v>0</v>
      </c>
      <c r="I52" s="46" t="str">
        <f t="shared" si="20"/>
        <v>źle</v>
      </c>
      <c r="J52" s="46">
        <f t="shared" si="9"/>
        <v>0</v>
      </c>
      <c r="K52" s="46" t="str">
        <f t="shared" si="21"/>
        <v>źle</v>
      </c>
      <c r="L52" s="46">
        <f t="shared" si="10"/>
        <v>0</v>
      </c>
      <c r="M52" s="55" t="str">
        <f t="shared" si="11"/>
        <v>źle</v>
      </c>
      <c r="N52" s="46">
        <f t="shared" si="12"/>
        <v>0</v>
      </c>
      <c r="O52" s="46" t="str">
        <f t="shared" si="13"/>
        <v>źle</v>
      </c>
      <c r="P52" s="46">
        <f t="shared" si="14"/>
        <v>0</v>
      </c>
      <c r="Q52" s="46" t="str">
        <f t="shared" si="22"/>
        <v>źle</v>
      </c>
      <c r="R52" s="46">
        <f t="shared" si="15"/>
        <v>0</v>
      </c>
      <c r="S52" s="46" t="str">
        <f t="shared" si="16"/>
        <v>źle</v>
      </c>
      <c r="T52" s="46">
        <f t="shared" si="17"/>
        <v>0</v>
      </c>
    </row>
    <row r="53" spans="1:20">
      <c r="A53" t="s">
        <v>493</v>
      </c>
      <c r="B53">
        <v>2</v>
      </c>
      <c r="C53" s="46" t="str">
        <f t="shared" si="5"/>
        <v>źle</v>
      </c>
      <c r="D53" s="46">
        <f t="shared" si="6"/>
        <v>0</v>
      </c>
      <c r="E53" s="46" t="str">
        <f t="shared" si="18"/>
        <v>źle</v>
      </c>
      <c r="F53" s="46">
        <f t="shared" si="7"/>
        <v>0</v>
      </c>
      <c r="G53" s="46" t="str">
        <f t="shared" si="19"/>
        <v>źle</v>
      </c>
      <c r="H53" s="46">
        <f t="shared" si="8"/>
        <v>0</v>
      </c>
      <c r="I53" s="46" t="str">
        <f t="shared" si="20"/>
        <v>źle</v>
      </c>
      <c r="J53" s="46">
        <f t="shared" si="9"/>
        <v>0</v>
      </c>
      <c r="K53" s="46" t="str">
        <f t="shared" si="21"/>
        <v>źle</v>
      </c>
      <c r="L53" s="46">
        <f t="shared" si="10"/>
        <v>0</v>
      </c>
      <c r="M53" s="55" t="str">
        <f t="shared" si="11"/>
        <v>źle</v>
      </c>
      <c r="N53" s="46">
        <f t="shared" si="12"/>
        <v>0</v>
      </c>
      <c r="O53" s="46" t="str">
        <f t="shared" si="13"/>
        <v>źle</v>
      </c>
      <c r="P53" s="46">
        <f t="shared" si="14"/>
        <v>0</v>
      </c>
      <c r="Q53" s="46" t="str">
        <f t="shared" si="22"/>
        <v>źle</v>
      </c>
      <c r="R53" s="46">
        <f t="shared" si="15"/>
        <v>0</v>
      </c>
      <c r="S53" s="46" t="str">
        <f t="shared" si="16"/>
        <v>źle</v>
      </c>
      <c r="T53" s="46">
        <f t="shared" si="17"/>
        <v>0</v>
      </c>
    </row>
    <row r="54" spans="1:20">
      <c r="A54" t="s">
        <v>427</v>
      </c>
      <c r="B54">
        <v>1</v>
      </c>
      <c r="C54" s="46" t="str">
        <f t="shared" si="5"/>
        <v>źle</v>
      </c>
      <c r="D54" s="46">
        <f t="shared" si="6"/>
        <v>0</v>
      </c>
      <c r="E54" s="46" t="str">
        <f t="shared" si="18"/>
        <v>źle</v>
      </c>
      <c r="F54" s="46">
        <f t="shared" si="7"/>
        <v>0</v>
      </c>
      <c r="G54" s="46" t="str">
        <f t="shared" si="19"/>
        <v>źle</v>
      </c>
      <c r="H54" s="46">
        <f t="shared" si="8"/>
        <v>0</v>
      </c>
      <c r="I54" s="46" t="str">
        <f t="shared" si="20"/>
        <v>źle</v>
      </c>
      <c r="J54" s="46">
        <f t="shared" si="9"/>
        <v>0</v>
      </c>
      <c r="K54" s="46" t="str">
        <f t="shared" si="21"/>
        <v>źle</v>
      </c>
      <c r="L54" s="46">
        <f t="shared" si="10"/>
        <v>0</v>
      </c>
      <c r="M54" s="55" t="str">
        <f t="shared" si="11"/>
        <v>źle</v>
      </c>
      <c r="N54" s="46">
        <f t="shared" si="12"/>
        <v>0</v>
      </c>
      <c r="O54" s="46" t="str">
        <f t="shared" si="13"/>
        <v>źle</v>
      </c>
      <c r="P54" s="46">
        <f t="shared" si="14"/>
        <v>0</v>
      </c>
      <c r="Q54" s="46" t="str">
        <f t="shared" si="22"/>
        <v>źle</v>
      </c>
      <c r="R54" s="46">
        <f t="shared" si="15"/>
        <v>0</v>
      </c>
      <c r="S54" s="46" t="str">
        <f t="shared" si="16"/>
        <v>źle</v>
      </c>
      <c r="T54" s="46">
        <f t="shared" si="17"/>
        <v>0</v>
      </c>
    </row>
    <row r="55" spans="1:20">
      <c r="A55" t="s">
        <v>427</v>
      </c>
      <c r="B55">
        <v>1</v>
      </c>
      <c r="C55" s="46" t="str">
        <f t="shared" si="5"/>
        <v>źle</v>
      </c>
      <c r="D55" s="46">
        <f t="shared" si="6"/>
        <v>0</v>
      </c>
      <c r="E55" s="46" t="str">
        <f t="shared" si="18"/>
        <v>źle</v>
      </c>
      <c r="F55" s="46">
        <f t="shared" si="7"/>
        <v>0</v>
      </c>
      <c r="G55" s="46" t="str">
        <f t="shared" si="19"/>
        <v>źle</v>
      </c>
      <c r="H55" s="46">
        <f t="shared" si="8"/>
        <v>0</v>
      </c>
      <c r="I55" s="46" t="str">
        <f t="shared" si="20"/>
        <v>źle</v>
      </c>
      <c r="J55" s="46">
        <f t="shared" si="9"/>
        <v>0</v>
      </c>
      <c r="K55" s="46" t="str">
        <f t="shared" si="21"/>
        <v>źle</v>
      </c>
      <c r="L55" s="46">
        <f t="shared" si="10"/>
        <v>0</v>
      </c>
      <c r="M55" s="55" t="str">
        <f t="shared" si="11"/>
        <v>źle</v>
      </c>
      <c r="N55" s="46">
        <f t="shared" si="12"/>
        <v>0</v>
      </c>
      <c r="O55" s="46" t="str">
        <f t="shared" si="13"/>
        <v>źle</v>
      </c>
      <c r="P55" s="46">
        <f t="shared" si="14"/>
        <v>0</v>
      </c>
      <c r="Q55" s="46" t="str">
        <f t="shared" si="22"/>
        <v>źle</v>
      </c>
      <c r="R55" s="46">
        <f t="shared" si="15"/>
        <v>0</v>
      </c>
      <c r="S55" s="46" t="str">
        <f t="shared" si="16"/>
        <v>źle</v>
      </c>
      <c r="T55" s="46">
        <f t="shared" si="17"/>
        <v>0</v>
      </c>
    </row>
    <row r="56" spans="1:20">
      <c r="A56" t="s">
        <v>608</v>
      </c>
      <c r="B56">
        <v>1</v>
      </c>
      <c r="C56" s="46" t="str">
        <f t="shared" si="5"/>
        <v>źle</v>
      </c>
      <c r="D56" s="46">
        <f t="shared" si="6"/>
        <v>0</v>
      </c>
      <c r="E56" s="46" t="str">
        <f t="shared" si="18"/>
        <v>źle</v>
      </c>
      <c r="F56" s="46">
        <f t="shared" si="7"/>
        <v>0</v>
      </c>
      <c r="G56" s="46" t="str">
        <f t="shared" si="19"/>
        <v>źle</v>
      </c>
      <c r="H56" s="46">
        <f t="shared" si="8"/>
        <v>0</v>
      </c>
      <c r="I56" s="46" t="str">
        <f t="shared" si="20"/>
        <v>źle</v>
      </c>
      <c r="J56" s="46">
        <f t="shared" si="9"/>
        <v>0</v>
      </c>
      <c r="K56" s="46" t="str">
        <f t="shared" si="21"/>
        <v>źle</v>
      </c>
      <c r="L56" s="46">
        <f t="shared" si="10"/>
        <v>0</v>
      </c>
      <c r="M56" s="55" t="str">
        <f t="shared" si="11"/>
        <v>źle</v>
      </c>
      <c r="N56" s="46">
        <f t="shared" si="12"/>
        <v>0</v>
      </c>
      <c r="O56" s="46" t="str">
        <f t="shared" si="13"/>
        <v>źle</v>
      </c>
      <c r="P56" s="46">
        <f t="shared" si="14"/>
        <v>0</v>
      </c>
      <c r="Q56" s="46" t="str">
        <f t="shared" si="22"/>
        <v>źle</v>
      </c>
      <c r="R56" s="46">
        <f t="shared" si="15"/>
        <v>0</v>
      </c>
      <c r="S56" s="46" t="str">
        <f t="shared" si="16"/>
        <v>źle</v>
      </c>
      <c r="T56" s="46">
        <f t="shared" si="17"/>
        <v>0</v>
      </c>
    </row>
    <row r="57" spans="1:20">
      <c r="A57" t="s">
        <v>608</v>
      </c>
      <c r="B57">
        <v>1</v>
      </c>
      <c r="C57" s="46" t="str">
        <f t="shared" si="5"/>
        <v>źle</v>
      </c>
      <c r="D57" s="46">
        <f t="shared" si="6"/>
        <v>0</v>
      </c>
      <c r="E57" s="46" t="str">
        <f t="shared" si="18"/>
        <v>źle</v>
      </c>
      <c r="F57" s="46">
        <f t="shared" si="7"/>
        <v>0</v>
      </c>
      <c r="G57" s="46" t="str">
        <f t="shared" si="19"/>
        <v>źle</v>
      </c>
      <c r="H57" s="46">
        <f t="shared" si="8"/>
        <v>0</v>
      </c>
      <c r="I57" s="46" t="str">
        <f t="shared" si="20"/>
        <v>źle</v>
      </c>
      <c r="J57" s="46">
        <f t="shared" si="9"/>
        <v>0</v>
      </c>
      <c r="K57" s="46" t="str">
        <f t="shared" si="21"/>
        <v>źle</v>
      </c>
      <c r="L57" s="46">
        <f t="shared" si="10"/>
        <v>0</v>
      </c>
      <c r="M57" s="55" t="str">
        <f t="shared" si="11"/>
        <v>źle</v>
      </c>
      <c r="N57" s="46">
        <f t="shared" si="12"/>
        <v>0</v>
      </c>
      <c r="O57" s="46" t="str">
        <f t="shared" si="13"/>
        <v>źle</v>
      </c>
      <c r="P57" s="46">
        <f t="shared" si="14"/>
        <v>0</v>
      </c>
      <c r="Q57" s="46" t="str">
        <f t="shared" si="22"/>
        <v>źle</v>
      </c>
      <c r="R57" s="46">
        <f t="shared" si="15"/>
        <v>0</v>
      </c>
      <c r="S57" s="46" t="str">
        <f t="shared" si="16"/>
        <v>źle</v>
      </c>
      <c r="T57" s="46">
        <f t="shared" si="17"/>
        <v>0</v>
      </c>
    </row>
    <row r="58" spans="1:20">
      <c r="A58" t="s">
        <v>548</v>
      </c>
      <c r="B58">
        <v>2</v>
      </c>
      <c r="C58" s="46" t="str">
        <f t="shared" si="5"/>
        <v>źle</v>
      </c>
      <c r="D58" s="46">
        <f t="shared" si="6"/>
        <v>0</v>
      </c>
      <c r="E58" s="46" t="str">
        <f t="shared" si="18"/>
        <v>źle</v>
      </c>
      <c r="F58" s="46">
        <f t="shared" si="7"/>
        <v>0</v>
      </c>
      <c r="G58" s="46" t="str">
        <f t="shared" si="19"/>
        <v>źle</v>
      </c>
      <c r="H58" s="46">
        <f t="shared" si="8"/>
        <v>0</v>
      </c>
      <c r="I58" s="46" t="str">
        <f t="shared" si="20"/>
        <v>źle</v>
      </c>
      <c r="J58" s="46">
        <f t="shared" si="9"/>
        <v>0</v>
      </c>
      <c r="K58" s="46" t="str">
        <f t="shared" si="21"/>
        <v>źle</v>
      </c>
      <c r="L58" s="46">
        <f t="shared" si="10"/>
        <v>0</v>
      </c>
      <c r="M58" s="55" t="str">
        <f t="shared" si="11"/>
        <v>źle</v>
      </c>
      <c r="N58" s="46">
        <f t="shared" si="12"/>
        <v>0</v>
      </c>
      <c r="O58" s="46" t="str">
        <f t="shared" si="13"/>
        <v>źle</v>
      </c>
      <c r="P58" s="46">
        <f t="shared" si="14"/>
        <v>0</v>
      </c>
      <c r="Q58" s="46" t="str">
        <f t="shared" si="22"/>
        <v>źle</v>
      </c>
      <c r="R58" s="46">
        <f t="shared" si="15"/>
        <v>0</v>
      </c>
      <c r="S58" s="46" t="str">
        <f t="shared" si="16"/>
        <v>źle</v>
      </c>
      <c r="T58" s="46">
        <f t="shared" si="17"/>
        <v>0</v>
      </c>
    </row>
    <row r="59" spans="1:20">
      <c r="A59" t="s">
        <v>610</v>
      </c>
      <c r="B59">
        <v>1</v>
      </c>
      <c r="C59" s="46" t="str">
        <f t="shared" si="5"/>
        <v>źle</v>
      </c>
      <c r="D59" s="46">
        <f t="shared" si="6"/>
        <v>0</v>
      </c>
      <c r="E59" s="46" t="str">
        <f t="shared" si="18"/>
        <v>źle</v>
      </c>
      <c r="F59" s="46">
        <f t="shared" si="7"/>
        <v>0</v>
      </c>
      <c r="G59" s="46" t="str">
        <f t="shared" si="19"/>
        <v>źle</v>
      </c>
      <c r="H59" s="46">
        <f t="shared" si="8"/>
        <v>0</v>
      </c>
      <c r="I59" s="46" t="str">
        <f t="shared" si="20"/>
        <v>źle</v>
      </c>
      <c r="J59" s="46">
        <f t="shared" si="9"/>
        <v>0</v>
      </c>
      <c r="K59" s="46" t="str">
        <f t="shared" si="21"/>
        <v>źle</v>
      </c>
      <c r="L59" s="46">
        <f t="shared" si="10"/>
        <v>0</v>
      </c>
      <c r="M59" s="55" t="str">
        <f t="shared" si="11"/>
        <v>źle</v>
      </c>
      <c r="N59" s="46">
        <f t="shared" si="12"/>
        <v>0</v>
      </c>
      <c r="O59" s="46" t="str">
        <f t="shared" si="13"/>
        <v>źle</v>
      </c>
      <c r="P59" s="46">
        <f t="shared" si="14"/>
        <v>0</v>
      </c>
      <c r="Q59" s="46" t="str">
        <f t="shared" si="22"/>
        <v>źle</v>
      </c>
      <c r="R59" s="46">
        <f t="shared" si="15"/>
        <v>0</v>
      </c>
      <c r="S59" s="46" t="str">
        <f t="shared" si="16"/>
        <v>źle</v>
      </c>
      <c r="T59" s="46">
        <f t="shared" si="17"/>
        <v>0</v>
      </c>
    </row>
    <row r="60" spans="1:20">
      <c r="A60" t="s">
        <v>610</v>
      </c>
      <c r="B60">
        <v>1</v>
      </c>
      <c r="C60" s="46" t="str">
        <f t="shared" si="5"/>
        <v>źle</v>
      </c>
      <c r="D60" s="46">
        <f t="shared" si="6"/>
        <v>0</v>
      </c>
      <c r="E60" s="46" t="str">
        <f t="shared" si="18"/>
        <v>źle</v>
      </c>
      <c r="F60" s="46">
        <f t="shared" si="7"/>
        <v>0</v>
      </c>
      <c r="G60" s="46" t="str">
        <f t="shared" si="19"/>
        <v>źle</v>
      </c>
      <c r="H60" s="46">
        <f t="shared" si="8"/>
        <v>0</v>
      </c>
      <c r="I60" s="46" t="str">
        <f t="shared" si="20"/>
        <v>źle</v>
      </c>
      <c r="J60" s="46">
        <f t="shared" si="9"/>
        <v>0</v>
      </c>
      <c r="K60" s="46" t="str">
        <f t="shared" si="21"/>
        <v>źle</v>
      </c>
      <c r="L60" s="46">
        <f t="shared" si="10"/>
        <v>0</v>
      </c>
      <c r="M60" s="55" t="str">
        <f t="shared" si="11"/>
        <v>źle</v>
      </c>
      <c r="N60" s="46">
        <f t="shared" si="12"/>
        <v>0</v>
      </c>
      <c r="O60" s="46" t="str">
        <f t="shared" si="13"/>
        <v>źle</v>
      </c>
      <c r="P60" s="46">
        <f t="shared" si="14"/>
        <v>0</v>
      </c>
      <c r="Q60" s="46" t="str">
        <f t="shared" si="22"/>
        <v>źle</v>
      </c>
      <c r="R60" s="46">
        <f t="shared" si="15"/>
        <v>0</v>
      </c>
      <c r="S60" s="46" t="str">
        <f t="shared" si="16"/>
        <v>źle</v>
      </c>
      <c r="T60" s="46">
        <f t="shared" si="17"/>
        <v>0</v>
      </c>
    </row>
    <row r="61" spans="1:20">
      <c r="A61" t="s">
        <v>513</v>
      </c>
      <c r="B61">
        <v>1</v>
      </c>
      <c r="C61" s="46" t="str">
        <f t="shared" si="5"/>
        <v>źle</v>
      </c>
      <c r="D61" s="46">
        <f t="shared" si="6"/>
        <v>0</v>
      </c>
      <c r="E61" s="46" t="str">
        <f t="shared" si="18"/>
        <v>źle</v>
      </c>
      <c r="F61" s="46">
        <f t="shared" si="7"/>
        <v>0</v>
      </c>
      <c r="G61" s="46" t="str">
        <f t="shared" si="19"/>
        <v>źle</v>
      </c>
      <c r="H61" s="46">
        <f t="shared" si="8"/>
        <v>0</v>
      </c>
      <c r="I61" s="46" t="str">
        <f t="shared" si="20"/>
        <v>źle</v>
      </c>
      <c r="J61" s="46">
        <f t="shared" si="9"/>
        <v>0</v>
      </c>
      <c r="K61" s="46" t="str">
        <f t="shared" si="21"/>
        <v>źle</v>
      </c>
      <c r="L61" s="46">
        <f t="shared" si="10"/>
        <v>0</v>
      </c>
      <c r="M61" s="55" t="str">
        <f t="shared" si="11"/>
        <v>źle</v>
      </c>
      <c r="N61" s="46">
        <f t="shared" si="12"/>
        <v>0</v>
      </c>
      <c r="O61" s="46" t="str">
        <f t="shared" si="13"/>
        <v>źle</v>
      </c>
      <c r="P61" s="46">
        <f t="shared" si="14"/>
        <v>0</v>
      </c>
      <c r="Q61" s="46" t="str">
        <f t="shared" si="22"/>
        <v>źle</v>
      </c>
      <c r="R61" s="46">
        <f t="shared" si="15"/>
        <v>0</v>
      </c>
      <c r="S61" s="46" t="str">
        <f t="shared" si="16"/>
        <v>źle</v>
      </c>
      <c r="T61" s="46">
        <f t="shared" si="17"/>
        <v>0</v>
      </c>
    </row>
    <row r="62" spans="1:20">
      <c r="A62" t="s">
        <v>568</v>
      </c>
      <c r="B62">
        <v>0.79</v>
      </c>
      <c r="C62" s="46" t="str">
        <f t="shared" si="5"/>
        <v>źle</v>
      </c>
      <c r="D62" s="46">
        <f t="shared" si="6"/>
        <v>0</v>
      </c>
      <c r="E62" s="46" t="str">
        <f t="shared" si="18"/>
        <v>źle</v>
      </c>
      <c r="F62" s="46">
        <f t="shared" si="7"/>
        <v>0</v>
      </c>
      <c r="G62" s="46" t="str">
        <f t="shared" si="19"/>
        <v>1P4 Bezpieczeństow i higiena pracy w gastronomii Anna Rybak (RA)</v>
      </c>
      <c r="H62" s="46">
        <f t="shared" si="8"/>
        <v>0.79</v>
      </c>
      <c r="I62" s="46" t="str">
        <f t="shared" si="20"/>
        <v>źle</v>
      </c>
      <c r="J62" s="46">
        <f t="shared" si="9"/>
        <v>0</v>
      </c>
      <c r="K62" s="46" t="str">
        <f t="shared" si="21"/>
        <v>źle</v>
      </c>
      <c r="L62" s="46">
        <f t="shared" si="10"/>
        <v>0</v>
      </c>
      <c r="M62" s="55" t="str">
        <f t="shared" si="11"/>
        <v>źle</v>
      </c>
      <c r="N62" s="46">
        <f t="shared" si="12"/>
        <v>0</v>
      </c>
      <c r="O62" s="46" t="str">
        <f t="shared" si="13"/>
        <v>źle</v>
      </c>
      <c r="P62" s="46">
        <f t="shared" si="14"/>
        <v>0</v>
      </c>
      <c r="Q62" s="46" t="str">
        <f t="shared" si="22"/>
        <v>źle</v>
      </c>
      <c r="R62" s="46">
        <f t="shared" si="15"/>
        <v>0</v>
      </c>
      <c r="S62" s="46" t="str">
        <f t="shared" si="16"/>
        <v>źle</v>
      </c>
      <c r="T62" s="46">
        <f t="shared" si="17"/>
        <v>0</v>
      </c>
    </row>
    <row r="63" spans="1:20">
      <c r="A63" t="s">
        <v>503</v>
      </c>
      <c r="B63">
        <v>0.21</v>
      </c>
      <c r="C63" s="46" t="str">
        <f t="shared" si="5"/>
        <v>źle</v>
      </c>
      <c r="D63" s="46">
        <f t="shared" si="6"/>
        <v>0</v>
      </c>
      <c r="E63" s="46" t="str">
        <f t="shared" si="18"/>
        <v>źle</v>
      </c>
      <c r="F63" s="46">
        <f t="shared" si="7"/>
        <v>0</v>
      </c>
      <c r="G63" s="46" t="str">
        <f t="shared" si="19"/>
        <v>1P4 Bezpieczeństow i higiena pracy w gastronomii Justyna Klejna (JK)</v>
      </c>
      <c r="H63" s="46">
        <f t="shared" si="8"/>
        <v>0.21</v>
      </c>
      <c r="I63" s="46" t="str">
        <f t="shared" si="20"/>
        <v>źle</v>
      </c>
      <c r="J63" s="46">
        <f t="shared" si="9"/>
        <v>0</v>
      </c>
      <c r="K63" s="46" t="str">
        <f t="shared" si="21"/>
        <v>źle</v>
      </c>
      <c r="L63" s="46">
        <f t="shared" si="10"/>
        <v>0</v>
      </c>
      <c r="M63" s="55" t="str">
        <f t="shared" si="11"/>
        <v>źle</v>
      </c>
      <c r="N63" s="46">
        <f t="shared" si="12"/>
        <v>0</v>
      </c>
      <c r="O63" s="46" t="str">
        <f t="shared" si="13"/>
        <v>źle</v>
      </c>
      <c r="P63" s="46">
        <f t="shared" si="14"/>
        <v>0</v>
      </c>
      <c r="Q63" s="46" t="str">
        <f t="shared" si="22"/>
        <v>źle</v>
      </c>
      <c r="R63" s="46">
        <f t="shared" si="15"/>
        <v>0</v>
      </c>
      <c r="S63" s="46" t="str">
        <f t="shared" si="16"/>
        <v>źle</v>
      </c>
      <c r="T63" s="46">
        <f t="shared" si="17"/>
        <v>0</v>
      </c>
    </row>
    <row r="64" spans="1:20">
      <c r="A64" t="s">
        <v>433</v>
      </c>
      <c r="B64">
        <v>1</v>
      </c>
      <c r="C64" s="46" t="str">
        <f t="shared" si="5"/>
        <v>źle</v>
      </c>
      <c r="D64" s="46">
        <f t="shared" si="6"/>
        <v>0</v>
      </c>
      <c r="E64" s="46" t="str">
        <f t="shared" si="18"/>
        <v>źle</v>
      </c>
      <c r="F64" s="46">
        <f t="shared" si="7"/>
        <v>0</v>
      </c>
      <c r="G64" s="46" t="str">
        <f t="shared" si="19"/>
        <v>1P4 Biologia Ewa Antoniak (EA)</v>
      </c>
      <c r="H64" s="46">
        <f t="shared" si="8"/>
        <v>1</v>
      </c>
      <c r="I64" s="46" t="str">
        <f t="shared" si="20"/>
        <v>źle</v>
      </c>
      <c r="J64" s="46">
        <f t="shared" si="9"/>
        <v>0</v>
      </c>
      <c r="K64" s="46" t="str">
        <f t="shared" si="21"/>
        <v>źle</v>
      </c>
      <c r="L64" s="46">
        <f t="shared" si="10"/>
        <v>0</v>
      </c>
      <c r="M64" s="55" t="str">
        <f t="shared" si="11"/>
        <v>źle</v>
      </c>
      <c r="N64" s="46">
        <f t="shared" si="12"/>
        <v>0</v>
      </c>
      <c r="O64" s="46" t="str">
        <f t="shared" si="13"/>
        <v>źle</v>
      </c>
      <c r="P64" s="46">
        <f t="shared" si="14"/>
        <v>0</v>
      </c>
      <c r="Q64" s="46" t="str">
        <f t="shared" si="22"/>
        <v>źle</v>
      </c>
      <c r="R64" s="46">
        <f t="shared" si="15"/>
        <v>0</v>
      </c>
      <c r="S64" s="46" t="str">
        <f t="shared" si="16"/>
        <v>źle</v>
      </c>
      <c r="T64" s="46">
        <f t="shared" si="17"/>
        <v>0</v>
      </c>
    </row>
    <row r="65" spans="1:20">
      <c r="A65" t="s">
        <v>431</v>
      </c>
      <c r="B65">
        <v>1</v>
      </c>
      <c r="C65" s="46" t="str">
        <f t="shared" si="5"/>
        <v>źle</v>
      </c>
      <c r="D65" s="46">
        <f t="shared" si="6"/>
        <v>0</v>
      </c>
      <c r="E65" s="46" t="str">
        <f t="shared" si="18"/>
        <v>źle</v>
      </c>
      <c r="F65" s="46">
        <f t="shared" si="7"/>
        <v>0</v>
      </c>
      <c r="G65" s="46" t="str">
        <f t="shared" si="19"/>
        <v>1P4 Chemia Ewa Antoniak (EA)</v>
      </c>
      <c r="H65" s="46">
        <f t="shared" si="8"/>
        <v>1</v>
      </c>
      <c r="I65" s="46" t="str">
        <f t="shared" si="20"/>
        <v>źle</v>
      </c>
      <c r="J65" s="46">
        <f t="shared" si="9"/>
        <v>0</v>
      </c>
      <c r="K65" s="46" t="str">
        <f t="shared" si="21"/>
        <v>źle</v>
      </c>
      <c r="L65" s="46">
        <f t="shared" si="10"/>
        <v>0</v>
      </c>
      <c r="M65" s="55" t="str">
        <f t="shared" si="11"/>
        <v>źle</v>
      </c>
      <c r="N65" s="46">
        <f t="shared" si="12"/>
        <v>0</v>
      </c>
      <c r="O65" s="46" t="str">
        <f t="shared" si="13"/>
        <v>źle</v>
      </c>
      <c r="P65" s="46">
        <f t="shared" si="14"/>
        <v>0</v>
      </c>
      <c r="Q65" s="46" t="str">
        <f t="shared" si="22"/>
        <v>źle</v>
      </c>
      <c r="R65" s="46">
        <f t="shared" si="15"/>
        <v>0</v>
      </c>
      <c r="S65" s="46" t="str">
        <f t="shared" si="16"/>
        <v>źle</v>
      </c>
      <c r="T65" s="46">
        <f t="shared" si="17"/>
        <v>0</v>
      </c>
    </row>
    <row r="66" spans="1:20">
      <c r="A66" t="s">
        <v>480</v>
      </c>
      <c r="B66">
        <v>1</v>
      </c>
      <c r="C66" s="46" t="str">
        <f t="shared" si="5"/>
        <v>źle</v>
      </c>
      <c r="D66" s="46">
        <f t="shared" si="6"/>
        <v>0</v>
      </c>
      <c r="E66" s="46" t="str">
        <f t="shared" si="18"/>
        <v>źle</v>
      </c>
      <c r="F66" s="46">
        <f t="shared" si="7"/>
        <v>0</v>
      </c>
      <c r="G66" s="46" t="str">
        <f t="shared" si="19"/>
        <v>1P4 Edukacja dla bezpieczeństwa Dawid Jaruga (DJ)</v>
      </c>
      <c r="H66" s="46">
        <f t="shared" si="8"/>
        <v>1</v>
      </c>
      <c r="I66" s="46" t="str">
        <f t="shared" si="20"/>
        <v>źle</v>
      </c>
      <c r="J66" s="46">
        <f t="shared" si="9"/>
        <v>0</v>
      </c>
      <c r="K66" s="46" t="str">
        <f t="shared" si="21"/>
        <v>źle</v>
      </c>
      <c r="L66" s="46">
        <f t="shared" si="10"/>
        <v>0</v>
      </c>
      <c r="M66" s="55" t="str">
        <f t="shared" si="11"/>
        <v>źle</v>
      </c>
      <c r="N66" s="46">
        <f t="shared" si="12"/>
        <v>0</v>
      </c>
      <c r="O66" s="46" t="str">
        <f t="shared" si="13"/>
        <v>źle</v>
      </c>
      <c r="P66" s="46">
        <f t="shared" si="14"/>
        <v>0</v>
      </c>
      <c r="Q66" s="46" t="str">
        <f t="shared" si="22"/>
        <v>źle</v>
      </c>
      <c r="R66" s="46">
        <f t="shared" si="15"/>
        <v>0</v>
      </c>
      <c r="S66" s="46" t="str">
        <f t="shared" si="16"/>
        <v>źle</v>
      </c>
      <c r="T66" s="46">
        <f t="shared" si="17"/>
        <v>0</v>
      </c>
    </row>
    <row r="67" spans="1:20">
      <c r="A67" t="s">
        <v>601</v>
      </c>
      <c r="B67">
        <v>1</v>
      </c>
      <c r="C67" s="46" t="str">
        <f t="shared" ref="C67:C130" si="23">IF(LEFT($A67,3)=C$1,$A67,"źle")</f>
        <v>źle</v>
      </c>
      <c r="D67" s="46">
        <f t="shared" ref="D67:D130" si="24">IF(C67="źle",0,$B67)</f>
        <v>0</v>
      </c>
      <c r="E67" s="46" t="str">
        <f t="shared" si="18"/>
        <v>źle</v>
      </c>
      <c r="F67" s="46">
        <f t="shared" ref="F67:F130" si="25">IF(E67="źle",0,$B67)</f>
        <v>0</v>
      </c>
      <c r="G67" s="46" t="str">
        <f t="shared" si="19"/>
        <v>1P4 Fizyka Małgorzata Świech (MŚ)</v>
      </c>
      <c r="H67" s="46">
        <f t="shared" ref="H67:H130" si="26">IF(G67="źle",0,$B67)</f>
        <v>1</v>
      </c>
      <c r="I67" s="46" t="str">
        <f t="shared" si="20"/>
        <v>źle</v>
      </c>
      <c r="J67" s="46">
        <f t="shared" ref="J67:J130" si="27">IF(I67="źle",0,$B67)</f>
        <v>0</v>
      </c>
      <c r="K67" s="46" t="str">
        <f t="shared" si="21"/>
        <v>źle</v>
      </c>
      <c r="L67" s="46">
        <f t="shared" ref="L67:L130" si="28">IF(K67="źle",0,$B67)</f>
        <v>0</v>
      </c>
      <c r="M67" s="55" t="str">
        <f t="shared" ref="M67:M130" si="29">IF(LEFT($A67,4)=M$1,$A67,"źle")</f>
        <v>źle</v>
      </c>
      <c r="N67" s="46">
        <f t="shared" ref="N67:N130" si="30">IF(M67="źle",0,$B67)</f>
        <v>0</v>
      </c>
      <c r="O67" s="46" t="str">
        <f t="shared" ref="O67:O130" si="31">IF(LEFT($A67,3)=O$1,$A67,"źle")</f>
        <v>źle</v>
      </c>
      <c r="P67" s="46">
        <f t="shared" ref="P67:P130" si="32">IF(O67="źle",0,$B67)</f>
        <v>0</v>
      </c>
      <c r="Q67" s="46" t="str">
        <f t="shared" si="22"/>
        <v>źle</v>
      </c>
      <c r="R67" s="46">
        <f t="shared" ref="R67:R130" si="33">IF(Q67="źle",0,$B67)</f>
        <v>0</v>
      </c>
      <c r="S67" s="46" t="str">
        <f t="shared" ref="S67:S130" si="34">IF(LEFT($A67,4)=S$1,$A67,"źle")</f>
        <v>źle</v>
      </c>
      <c r="T67" s="46">
        <f t="shared" ref="T67:T130" si="35">IF(S67="źle",0,$B67)</f>
        <v>0</v>
      </c>
    </row>
    <row r="68" spans="1:20">
      <c r="A68" t="s">
        <v>604</v>
      </c>
      <c r="B68">
        <v>1</v>
      </c>
      <c r="C68" s="46" t="str">
        <f t="shared" si="23"/>
        <v>źle</v>
      </c>
      <c r="D68" s="46">
        <f t="shared" si="24"/>
        <v>0</v>
      </c>
      <c r="E68" s="46" t="str">
        <f t="shared" si="18"/>
        <v>źle</v>
      </c>
      <c r="F68" s="46">
        <f t="shared" si="25"/>
        <v>0</v>
      </c>
      <c r="G68" s="46" t="str">
        <f t="shared" si="19"/>
        <v>1P4 Geografia Anna Watras-Lekan (AW)</v>
      </c>
      <c r="H68" s="46">
        <f t="shared" si="26"/>
        <v>1</v>
      </c>
      <c r="I68" s="46" t="str">
        <f t="shared" si="20"/>
        <v>źle</v>
      </c>
      <c r="J68" s="46">
        <f t="shared" si="27"/>
        <v>0</v>
      </c>
      <c r="K68" s="46" t="str">
        <f t="shared" si="21"/>
        <v>źle</v>
      </c>
      <c r="L68" s="46">
        <f t="shared" si="28"/>
        <v>0</v>
      </c>
      <c r="M68" s="55" t="str">
        <f t="shared" si="29"/>
        <v>źle</v>
      </c>
      <c r="N68" s="46">
        <f t="shared" si="30"/>
        <v>0</v>
      </c>
      <c r="O68" s="46" t="str">
        <f t="shared" si="31"/>
        <v>źle</v>
      </c>
      <c r="P68" s="46">
        <f t="shared" si="32"/>
        <v>0</v>
      </c>
      <c r="Q68" s="46" t="str">
        <f t="shared" si="22"/>
        <v>źle</v>
      </c>
      <c r="R68" s="46">
        <f t="shared" si="33"/>
        <v>0</v>
      </c>
      <c r="S68" s="46" t="str">
        <f t="shared" si="34"/>
        <v>źle</v>
      </c>
      <c r="T68" s="46">
        <f t="shared" si="35"/>
        <v>0</v>
      </c>
    </row>
    <row r="69" spans="1:20">
      <c r="A69" t="s">
        <v>556</v>
      </c>
      <c r="B69">
        <v>1</v>
      </c>
      <c r="C69" s="46" t="str">
        <f t="shared" si="23"/>
        <v>źle</v>
      </c>
      <c r="D69" s="46">
        <f t="shared" si="24"/>
        <v>0</v>
      </c>
      <c r="E69" s="46" t="str">
        <f t="shared" si="18"/>
        <v>źle</v>
      </c>
      <c r="F69" s="46">
        <f t="shared" si="25"/>
        <v>0</v>
      </c>
      <c r="G69" s="46" t="str">
        <f t="shared" si="19"/>
        <v>1P4 Historia Agnieszka Małgorzata Rosochacka (RC)</v>
      </c>
      <c r="H69" s="46">
        <f t="shared" si="26"/>
        <v>1</v>
      </c>
      <c r="I69" s="46" t="str">
        <f t="shared" si="20"/>
        <v>źle</v>
      </c>
      <c r="J69" s="46">
        <f t="shared" si="27"/>
        <v>0</v>
      </c>
      <c r="K69" s="46" t="str">
        <f t="shared" si="21"/>
        <v>źle</v>
      </c>
      <c r="L69" s="46">
        <f t="shared" si="28"/>
        <v>0</v>
      </c>
      <c r="M69" s="55" t="str">
        <f t="shared" si="29"/>
        <v>źle</v>
      </c>
      <c r="N69" s="46">
        <f t="shared" si="30"/>
        <v>0</v>
      </c>
      <c r="O69" s="46" t="str">
        <f t="shared" si="31"/>
        <v>źle</v>
      </c>
      <c r="P69" s="46">
        <f t="shared" si="32"/>
        <v>0</v>
      </c>
      <c r="Q69" s="46" t="str">
        <f t="shared" si="22"/>
        <v>źle</v>
      </c>
      <c r="R69" s="46">
        <f t="shared" si="33"/>
        <v>0</v>
      </c>
      <c r="S69" s="46" t="str">
        <f t="shared" si="34"/>
        <v>źle</v>
      </c>
      <c r="T69" s="46">
        <f t="shared" si="35"/>
        <v>0</v>
      </c>
    </row>
    <row r="70" spans="1:20">
      <c r="A70" t="s">
        <v>577</v>
      </c>
      <c r="B70">
        <v>1</v>
      </c>
      <c r="C70" s="46" t="str">
        <f t="shared" si="23"/>
        <v>źle</v>
      </c>
      <c r="D70" s="46">
        <f t="shared" si="24"/>
        <v>0</v>
      </c>
      <c r="E70" s="46" t="str">
        <f t="shared" si="18"/>
        <v>źle</v>
      </c>
      <c r="F70" s="46">
        <f t="shared" si="25"/>
        <v>0</v>
      </c>
      <c r="G70" s="46" t="str">
        <f t="shared" si="19"/>
        <v>1P4 Informatyka Robert Sołowiej (SO)</v>
      </c>
      <c r="H70" s="46">
        <f t="shared" si="26"/>
        <v>1</v>
      </c>
      <c r="I70" s="46" t="str">
        <f t="shared" si="20"/>
        <v>źle</v>
      </c>
      <c r="J70" s="46">
        <f t="shared" si="27"/>
        <v>0</v>
      </c>
      <c r="K70" s="46" t="str">
        <f t="shared" si="21"/>
        <v>źle</v>
      </c>
      <c r="L70" s="46">
        <f t="shared" si="28"/>
        <v>0</v>
      </c>
      <c r="M70" s="55" t="str">
        <f t="shared" si="29"/>
        <v>źle</v>
      </c>
      <c r="N70" s="46">
        <f t="shared" si="30"/>
        <v>0</v>
      </c>
      <c r="O70" s="46" t="str">
        <f t="shared" si="31"/>
        <v>źle</v>
      </c>
      <c r="P70" s="46">
        <f t="shared" si="32"/>
        <v>0</v>
      </c>
      <c r="Q70" s="46" t="str">
        <f t="shared" si="22"/>
        <v>źle</v>
      </c>
      <c r="R70" s="46">
        <f t="shared" si="33"/>
        <v>0</v>
      </c>
      <c r="S70" s="46" t="str">
        <f t="shared" si="34"/>
        <v>źle</v>
      </c>
      <c r="T70" s="46">
        <f t="shared" si="35"/>
        <v>0</v>
      </c>
    </row>
    <row r="71" spans="1:20">
      <c r="A71" t="s">
        <v>447</v>
      </c>
      <c r="B71">
        <v>1</v>
      </c>
      <c r="C71" s="46" t="str">
        <f t="shared" si="23"/>
        <v>źle</v>
      </c>
      <c r="D71" s="46">
        <f t="shared" si="24"/>
        <v>0</v>
      </c>
      <c r="E71" s="46" t="str">
        <f t="shared" si="18"/>
        <v>źle</v>
      </c>
      <c r="F71" s="46">
        <f t="shared" si="25"/>
        <v>0</v>
      </c>
      <c r="G71" s="46" t="str">
        <f t="shared" si="19"/>
        <v>1P4 Język angielski Robert  Bobryk (RB)</v>
      </c>
      <c r="H71" s="46">
        <f t="shared" si="26"/>
        <v>1</v>
      </c>
      <c r="I71" s="46" t="str">
        <f t="shared" si="20"/>
        <v>źle</v>
      </c>
      <c r="J71" s="46">
        <f t="shared" si="27"/>
        <v>0</v>
      </c>
      <c r="K71" s="46" t="str">
        <f t="shared" si="21"/>
        <v>źle</v>
      </c>
      <c r="L71" s="46">
        <f t="shared" si="28"/>
        <v>0</v>
      </c>
      <c r="M71" s="55" t="str">
        <f t="shared" si="29"/>
        <v>źle</v>
      </c>
      <c r="N71" s="46">
        <f t="shared" si="30"/>
        <v>0</v>
      </c>
      <c r="O71" s="46" t="str">
        <f t="shared" si="31"/>
        <v>źle</v>
      </c>
      <c r="P71" s="46">
        <f t="shared" si="32"/>
        <v>0</v>
      </c>
      <c r="Q71" s="46" t="str">
        <f t="shared" si="22"/>
        <v>źle</v>
      </c>
      <c r="R71" s="46">
        <f t="shared" si="33"/>
        <v>0</v>
      </c>
      <c r="S71" s="46" t="str">
        <f t="shared" si="34"/>
        <v>źle</v>
      </c>
      <c r="T71" s="46">
        <f t="shared" si="35"/>
        <v>0</v>
      </c>
    </row>
    <row r="72" spans="1:20">
      <c r="A72" t="s">
        <v>449</v>
      </c>
      <c r="B72">
        <v>1</v>
      </c>
      <c r="C72" s="46" t="str">
        <f t="shared" si="23"/>
        <v>źle</v>
      </c>
      <c r="D72" s="46">
        <f t="shared" si="24"/>
        <v>0</v>
      </c>
      <c r="E72" s="46" t="str">
        <f t="shared" si="18"/>
        <v>źle</v>
      </c>
      <c r="F72" s="46">
        <f t="shared" si="25"/>
        <v>0</v>
      </c>
      <c r="G72" s="46" t="str">
        <f t="shared" si="19"/>
        <v>1P4 Język angielski rozszerzony Robert  Bobryk (RB)</v>
      </c>
      <c r="H72" s="46">
        <f t="shared" si="26"/>
        <v>1</v>
      </c>
      <c r="I72" s="46" t="str">
        <f t="shared" si="20"/>
        <v>źle</v>
      </c>
      <c r="J72" s="46">
        <f t="shared" si="27"/>
        <v>0</v>
      </c>
      <c r="K72" s="46" t="str">
        <f t="shared" si="21"/>
        <v>źle</v>
      </c>
      <c r="L72" s="46">
        <f t="shared" si="28"/>
        <v>0</v>
      </c>
      <c r="M72" s="55" t="str">
        <f t="shared" si="29"/>
        <v>źle</v>
      </c>
      <c r="N72" s="46">
        <f t="shared" si="30"/>
        <v>0</v>
      </c>
      <c r="O72" s="46" t="str">
        <f t="shared" si="31"/>
        <v>źle</v>
      </c>
      <c r="P72" s="46">
        <f t="shared" si="32"/>
        <v>0</v>
      </c>
      <c r="Q72" s="46" t="str">
        <f t="shared" si="22"/>
        <v>źle</v>
      </c>
      <c r="R72" s="46">
        <f t="shared" si="33"/>
        <v>0</v>
      </c>
      <c r="S72" s="46" t="str">
        <f t="shared" si="34"/>
        <v>źle</v>
      </c>
      <c r="T72" s="46">
        <f t="shared" si="35"/>
        <v>0</v>
      </c>
    </row>
    <row r="73" spans="1:20">
      <c r="A73" t="s">
        <v>542</v>
      </c>
      <c r="B73">
        <v>1</v>
      </c>
      <c r="C73" s="46" t="str">
        <f t="shared" si="23"/>
        <v>źle</v>
      </c>
      <c r="D73" s="46">
        <f t="shared" si="24"/>
        <v>0</v>
      </c>
      <c r="E73" s="46" t="str">
        <f t="shared" si="18"/>
        <v>źle</v>
      </c>
      <c r="F73" s="46">
        <f t="shared" si="25"/>
        <v>0</v>
      </c>
      <c r="G73" s="46" t="str">
        <f t="shared" si="19"/>
        <v>1P4 Język niemiecki Renata Olida (RO)</v>
      </c>
      <c r="H73" s="46">
        <f t="shared" si="26"/>
        <v>1</v>
      </c>
      <c r="I73" s="46" t="str">
        <f t="shared" si="20"/>
        <v>źle</v>
      </c>
      <c r="J73" s="46">
        <f t="shared" si="27"/>
        <v>0</v>
      </c>
      <c r="K73" s="46" t="str">
        <f t="shared" si="21"/>
        <v>źle</v>
      </c>
      <c r="L73" s="46">
        <f t="shared" si="28"/>
        <v>0</v>
      </c>
      <c r="M73" s="55" t="str">
        <f t="shared" si="29"/>
        <v>źle</v>
      </c>
      <c r="N73" s="46">
        <f t="shared" si="30"/>
        <v>0</v>
      </c>
      <c r="O73" s="46" t="str">
        <f t="shared" si="31"/>
        <v>źle</v>
      </c>
      <c r="P73" s="46">
        <f t="shared" si="32"/>
        <v>0</v>
      </c>
      <c r="Q73" s="46" t="str">
        <f t="shared" si="22"/>
        <v>źle</v>
      </c>
      <c r="R73" s="46">
        <f t="shared" si="33"/>
        <v>0</v>
      </c>
      <c r="S73" s="46" t="str">
        <f t="shared" si="34"/>
        <v>źle</v>
      </c>
      <c r="T73" s="46">
        <f t="shared" si="35"/>
        <v>0</v>
      </c>
    </row>
    <row r="74" spans="1:20">
      <c r="A74" t="s">
        <v>413</v>
      </c>
      <c r="B74">
        <v>2</v>
      </c>
      <c r="C74" s="46" t="str">
        <f t="shared" si="23"/>
        <v>źle</v>
      </c>
      <c r="D74" s="46">
        <f t="shared" si="24"/>
        <v>0</v>
      </c>
      <c r="E74" s="46" t="str">
        <f t="shared" si="18"/>
        <v>źle</v>
      </c>
      <c r="F74" s="46">
        <f t="shared" si="25"/>
        <v>0</v>
      </c>
      <c r="G74" s="46" t="str">
        <f t="shared" si="19"/>
        <v>1P4 Język polski Ewa Dobrzańska-Mochniej (ED)</v>
      </c>
      <c r="H74" s="46">
        <f t="shared" si="26"/>
        <v>2</v>
      </c>
      <c r="I74" s="46" t="str">
        <f t="shared" si="20"/>
        <v>źle</v>
      </c>
      <c r="J74" s="46">
        <f t="shared" si="27"/>
        <v>0</v>
      </c>
      <c r="K74" s="46" t="str">
        <f t="shared" si="21"/>
        <v>źle</v>
      </c>
      <c r="L74" s="46">
        <f t="shared" si="28"/>
        <v>0</v>
      </c>
      <c r="M74" s="55" t="str">
        <f t="shared" si="29"/>
        <v>źle</v>
      </c>
      <c r="N74" s="46">
        <f t="shared" si="30"/>
        <v>0</v>
      </c>
      <c r="O74" s="46" t="str">
        <f t="shared" si="31"/>
        <v>źle</v>
      </c>
      <c r="P74" s="46">
        <f t="shared" si="32"/>
        <v>0</v>
      </c>
      <c r="Q74" s="46" t="str">
        <f t="shared" si="22"/>
        <v>źle</v>
      </c>
      <c r="R74" s="46">
        <f t="shared" si="33"/>
        <v>0</v>
      </c>
      <c r="S74" s="46" t="str">
        <f t="shared" si="34"/>
        <v>źle</v>
      </c>
      <c r="T74" s="46">
        <f t="shared" si="35"/>
        <v>0</v>
      </c>
    </row>
    <row r="75" spans="1:20">
      <c r="A75" t="s">
        <v>591</v>
      </c>
      <c r="B75">
        <v>2</v>
      </c>
      <c r="C75" s="46" t="str">
        <f t="shared" si="23"/>
        <v>źle</v>
      </c>
      <c r="D75" s="46">
        <f t="shared" si="24"/>
        <v>0</v>
      </c>
      <c r="E75" s="46" t="str">
        <f t="shared" si="18"/>
        <v>źle</v>
      </c>
      <c r="F75" s="46">
        <f t="shared" si="25"/>
        <v>0</v>
      </c>
      <c r="G75" s="46" t="str">
        <f t="shared" si="19"/>
        <v>1P4 Matematyka Anna Skubisz (SA)</v>
      </c>
      <c r="H75" s="46">
        <f t="shared" si="26"/>
        <v>2</v>
      </c>
      <c r="I75" s="46" t="str">
        <f t="shared" si="20"/>
        <v>źle</v>
      </c>
      <c r="J75" s="46">
        <f t="shared" si="27"/>
        <v>0</v>
      </c>
      <c r="K75" s="46" t="str">
        <f t="shared" si="21"/>
        <v>źle</v>
      </c>
      <c r="L75" s="46">
        <f t="shared" si="28"/>
        <v>0</v>
      </c>
      <c r="M75" s="55" t="str">
        <f t="shared" si="29"/>
        <v>źle</v>
      </c>
      <c r="N75" s="46">
        <f t="shared" si="30"/>
        <v>0</v>
      </c>
      <c r="O75" s="46" t="str">
        <f t="shared" si="31"/>
        <v>źle</v>
      </c>
      <c r="P75" s="46">
        <f t="shared" si="32"/>
        <v>0</v>
      </c>
      <c r="Q75" s="46" t="str">
        <f t="shared" si="22"/>
        <v>źle</v>
      </c>
      <c r="R75" s="46">
        <f t="shared" si="33"/>
        <v>0</v>
      </c>
      <c r="S75" s="46" t="str">
        <f t="shared" si="34"/>
        <v>źle</v>
      </c>
      <c r="T75" s="46">
        <f t="shared" si="35"/>
        <v>0</v>
      </c>
    </row>
    <row r="76" spans="1:20">
      <c r="A76" t="s">
        <v>522</v>
      </c>
      <c r="B76">
        <v>1</v>
      </c>
      <c r="C76" s="46" t="str">
        <f t="shared" si="23"/>
        <v>źle</v>
      </c>
      <c r="D76" s="46">
        <f t="shared" si="24"/>
        <v>0</v>
      </c>
      <c r="E76" s="46" t="str">
        <f t="shared" si="18"/>
        <v>źle</v>
      </c>
      <c r="F76" s="46">
        <f t="shared" si="25"/>
        <v>0</v>
      </c>
      <c r="G76" s="46" t="str">
        <f t="shared" si="19"/>
        <v>1P4 Podstawy przedsiębiorczości Anna Małgorzata Kowalik (Ko)</v>
      </c>
      <c r="H76" s="46">
        <f t="shared" si="26"/>
        <v>1</v>
      </c>
      <c r="I76" s="46" t="str">
        <f t="shared" si="20"/>
        <v>źle</v>
      </c>
      <c r="J76" s="46">
        <f t="shared" si="27"/>
        <v>0</v>
      </c>
      <c r="K76" s="46" t="str">
        <f t="shared" si="21"/>
        <v>źle</v>
      </c>
      <c r="L76" s="46">
        <f t="shared" si="28"/>
        <v>0</v>
      </c>
      <c r="M76" s="55" t="str">
        <f t="shared" si="29"/>
        <v>źle</v>
      </c>
      <c r="N76" s="46">
        <f t="shared" si="30"/>
        <v>0</v>
      </c>
      <c r="O76" s="46" t="str">
        <f t="shared" si="31"/>
        <v>źle</v>
      </c>
      <c r="P76" s="46">
        <f t="shared" si="32"/>
        <v>0</v>
      </c>
      <c r="Q76" s="46" t="str">
        <f t="shared" si="22"/>
        <v>źle</v>
      </c>
      <c r="R76" s="46">
        <f t="shared" si="33"/>
        <v>0</v>
      </c>
      <c r="S76" s="46" t="str">
        <f t="shared" si="34"/>
        <v>źle</v>
      </c>
      <c r="T76" s="46">
        <f t="shared" si="35"/>
        <v>0</v>
      </c>
    </row>
    <row r="77" spans="1:20">
      <c r="A77" t="s">
        <v>579</v>
      </c>
      <c r="B77">
        <v>2</v>
      </c>
      <c r="C77" s="46" t="str">
        <f t="shared" si="23"/>
        <v>źle</v>
      </c>
      <c r="D77" s="46">
        <f t="shared" si="24"/>
        <v>0</v>
      </c>
      <c r="E77" s="46" t="str">
        <f t="shared" si="18"/>
        <v>źle</v>
      </c>
      <c r="F77" s="46">
        <f t="shared" si="25"/>
        <v>0</v>
      </c>
      <c r="G77" s="46" t="str">
        <f t="shared" si="19"/>
        <v>1P4 Religia Józef Serej (SE)</v>
      </c>
      <c r="H77" s="46">
        <f t="shared" si="26"/>
        <v>2</v>
      </c>
      <c r="I77" s="46" t="str">
        <f t="shared" si="20"/>
        <v>źle</v>
      </c>
      <c r="J77" s="46">
        <f t="shared" si="27"/>
        <v>0</v>
      </c>
      <c r="K77" s="46" t="str">
        <f t="shared" si="21"/>
        <v>źle</v>
      </c>
      <c r="L77" s="46">
        <f t="shared" si="28"/>
        <v>0</v>
      </c>
      <c r="M77" s="55" t="str">
        <f t="shared" si="29"/>
        <v>źle</v>
      </c>
      <c r="N77" s="46">
        <f t="shared" si="30"/>
        <v>0</v>
      </c>
      <c r="O77" s="46" t="str">
        <f t="shared" si="31"/>
        <v>źle</v>
      </c>
      <c r="P77" s="46">
        <f t="shared" si="32"/>
        <v>0</v>
      </c>
      <c r="Q77" s="46" t="str">
        <f t="shared" si="22"/>
        <v>źle</v>
      </c>
      <c r="R77" s="46">
        <f t="shared" si="33"/>
        <v>0</v>
      </c>
      <c r="S77" s="46" t="str">
        <f t="shared" si="34"/>
        <v>źle</v>
      </c>
      <c r="T77" s="46">
        <f t="shared" si="35"/>
        <v>0</v>
      </c>
    </row>
    <row r="78" spans="1:20">
      <c r="A78" t="s">
        <v>572</v>
      </c>
      <c r="B78">
        <v>2.37</v>
      </c>
      <c r="C78" s="46" t="str">
        <f t="shared" si="23"/>
        <v>źle</v>
      </c>
      <c r="D78" s="46">
        <f t="shared" si="24"/>
        <v>0</v>
      </c>
      <c r="E78" s="46" t="str">
        <f t="shared" si="18"/>
        <v>źle</v>
      </c>
      <c r="F78" s="46">
        <f t="shared" si="25"/>
        <v>0</v>
      </c>
      <c r="G78" s="46" t="str">
        <f t="shared" si="19"/>
        <v>1P4 Technologia gastronomiczna z towaroznawstwem Anna Rybak (RA)</v>
      </c>
      <c r="H78" s="46">
        <f t="shared" si="26"/>
        <v>2.37</v>
      </c>
      <c r="I78" s="46" t="str">
        <f t="shared" si="20"/>
        <v>źle</v>
      </c>
      <c r="J78" s="46">
        <f t="shared" si="27"/>
        <v>0</v>
      </c>
      <c r="K78" s="46" t="str">
        <f t="shared" si="21"/>
        <v>źle</v>
      </c>
      <c r="L78" s="46">
        <f t="shared" si="28"/>
        <v>0</v>
      </c>
      <c r="M78" s="55" t="str">
        <f t="shared" si="29"/>
        <v>źle</v>
      </c>
      <c r="N78" s="46">
        <f t="shared" si="30"/>
        <v>0</v>
      </c>
      <c r="O78" s="46" t="str">
        <f t="shared" si="31"/>
        <v>źle</v>
      </c>
      <c r="P78" s="46">
        <f t="shared" si="32"/>
        <v>0</v>
      </c>
      <c r="Q78" s="46" t="str">
        <f t="shared" si="22"/>
        <v>źle</v>
      </c>
      <c r="R78" s="46">
        <f t="shared" si="33"/>
        <v>0</v>
      </c>
      <c r="S78" s="46" t="str">
        <f t="shared" si="34"/>
        <v>źle</v>
      </c>
      <c r="T78" s="46">
        <f t="shared" si="35"/>
        <v>0</v>
      </c>
    </row>
    <row r="79" spans="1:20">
      <c r="A79" t="s">
        <v>612</v>
      </c>
      <c r="B79">
        <v>0.63</v>
      </c>
      <c r="C79" s="46" t="str">
        <f t="shared" si="23"/>
        <v>źle</v>
      </c>
      <c r="D79" s="46">
        <f t="shared" si="24"/>
        <v>0</v>
      </c>
      <c r="E79" s="46" t="str">
        <f t="shared" si="18"/>
        <v>źle</v>
      </c>
      <c r="F79" s="46">
        <f t="shared" si="25"/>
        <v>0</v>
      </c>
      <c r="G79" s="46" t="str">
        <f t="shared" si="19"/>
        <v>1P4 Technologia gastronomiczna z towaroznawstwem Anna Watras-Lekan (AW)</v>
      </c>
      <c r="H79" s="46">
        <f t="shared" si="26"/>
        <v>0.63</v>
      </c>
      <c r="I79" s="46" t="str">
        <f t="shared" si="20"/>
        <v>źle</v>
      </c>
      <c r="J79" s="46">
        <f t="shared" si="27"/>
        <v>0</v>
      </c>
      <c r="K79" s="46" t="str">
        <f t="shared" si="21"/>
        <v>źle</v>
      </c>
      <c r="L79" s="46">
        <f t="shared" si="28"/>
        <v>0</v>
      </c>
      <c r="M79" s="55" t="str">
        <f t="shared" si="29"/>
        <v>źle</v>
      </c>
      <c r="N79" s="46">
        <f t="shared" si="30"/>
        <v>0</v>
      </c>
      <c r="O79" s="46" t="str">
        <f t="shared" si="31"/>
        <v>źle</v>
      </c>
      <c r="P79" s="46">
        <f t="shared" si="32"/>
        <v>0</v>
      </c>
      <c r="Q79" s="46" t="str">
        <f t="shared" si="22"/>
        <v>źle</v>
      </c>
      <c r="R79" s="46">
        <f t="shared" si="33"/>
        <v>0</v>
      </c>
      <c r="S79" s="46" t="str">
        <f t="shared" si="34"/>
        <v>źle</v>
      </c>
      <c r="T79" s="46">
        <f t="shared" si="35"/>
        <v>0</v>
      </c>
    </row>
    <row r="80" spans="1:20">
      <c r="A80" t="s">
        <v>414</v>
      </c>
      <c r="B80">
        <v>1</v>
      </c>
      <c r="C80" s="46" t="str">
        <f t="shared" si="23"/>
        <v>źle</v>
      </c>
      <c r="D80" s="46">
        <f t="shared" si="24"/>
        <v>0</v>
      </c>
      <c r="E80" s="46" t="str">
        <f t="shared" si="18"/>
        <v>źle</v>
      </c>
      <c r="F80" s="46">
        <f t="shared" si="25"/>
        <v>0</v>
      </c>
      <c r="G80" s="46" t="str">
        <f t="shared" si="19"/>
        <v>1P4 Wiedza o kulturze Ewa Dobrzańska-Mochniej (ED)</v>
      </c>
      <c r="H80" s="46">
        <f t="shared" si="26"/>
        <v>1</v>
      </c>
      <c r="I80" s="46" t="str">
        <f t="shared" si="20"/>
        <v>źle</v>
      </c>
      <c r="J80" s="46">
        <f t="shared" si="27"/>
        <v>0</v>
      </c>
      <c r="K80" s="46" t="str">
        <f t="shared" si="21"/>
        <v>źle</v>
      </c>
      <c r="L80" s="46">
        <f t="shared" si="28"/>
        <v>0</v>
      </c>
      <c r="M80" s="55" t="str">
        <f t="shared" si="29"/>
        <v>źle</v>
      </c>
      <c r="N80" s="46">
        <f t="shared" si="30"/>
        <v>0</v>
      </c>
      <c r="O80" s="46" t="str">
        <f t="shared" si="31"/>
        <v>źle</v>
      </c>
      <c r="P80" s="46">
        <f t="shared" si="32"/>
        <v>0</v>
      </c>
      <c r="Q80" s="46" t="str">
        <f t="shared" si="22"/>
        <v>źle</v>
      </c>
      <c r="R80" s="46">
        <f t="shared" si="33"/>
        <v>0</v>
      </c>
      <c r="S80" s="46" t="str">
        <f t="shared" si="34"/>
        <v>źle</v>
      </c>
      <c r="T80" s="46">
        <f t="shared" si="35"/>
        <v>0</v>
      </c>
    </row>
    <row r="81" spans="1:20">
      <c r="A81" t="s">
        <v>560</v>
      </c>
      <c r="B81">
        <v>1</v>
      </c>
      <c r="C81" s="46" t="str">
        <f t="shared" si="23"/>
        <v>źle</v>
      </c>
      <c r="D81" s="46">
        <f t="shared" si="24"/>
        <v>0</v>
      </c>
      <c r="E81" s="46" t="str">
        <f t="shared" si="18"/>
        <v>źle</v>
      </c>
      <c r="F81" s="46">
        <f t="shared" si="25"/>
        <v>0</v>
      </c>
      <c r="G81" s="46" t="str">
        <f t="shared" si="19"/>
        <v>1P4 Wiedza o społeczeństwie Agnieszka Małgorzata Rosochacka (RC)</v>
      </c>
      <c r="H81" s="46">
        <f t="shared" si="26"/>
        <v>1</v>
      </c>
      <c r="I81" s="46" t="str">
        <f t="shared" si="20"/>
        <v>źle</v>
      </c>
      <c r="J81" s="46">
        <f t="shared" si="27"/>
        <v>0</v>
      </c>
      <c r="K81" s="46" t="str">
        <f t="shared" si="21"/>
        <v>źle</v>
      </c>
      <c r="L81" s="46">
        <f t="shared" si="28"/>
        <v>0</v>
      </c>
      <c r="M81" s="55" t="str">
        <f t="shared" si="29"/>
        <v>źle</v>
      </c>
      <c r="N81" s="46">
        <f t="shared" si="30"/>
        <v>0</v>
      </c>
      <c r="O81" s="46" t="str">
        <f t="shared" si="31"/>
        <v>źle</v>
      </c>
      <c r="P81" s="46">
        <f t="shared" si="32"/>
        <v>0</v>
      </c>
      <c r="Q81" s="46" t="str">
        <f t="shared" si="22"/>
        <v>źle</v>
      </c>
      <c r="R81" s="46">
        <f t="shared" si="33"/>
        <v>0</v>
      </c>
      <c r="S81" s="46" t="str">
        <f t="shared" si="34"/>
        <v>źle</v>
      </c>
      <c r="T81" s="46">
        <f t="shared" si="35"/>
        <v>0</v>
      </c>
    </row>
    <row r="82" spans="1:20">
      <c r="A82" t="s">
        <v>569</v>
      </c>
      <c r="B82">
        <v>1.58</v>
      </c>
      <c r="C82" s="46" t="str">
        <f t="shared" si="23"/>
        <v>źle</v>
      </c>
      <c r="D82" s="46">
        <f t="shared" si="24"/>
        <v>0</v>
      </c>
      <c r="E82" s="46" t="str">
        <f t="shared" ref="E82:E145" si="36">IF(LEFT($A82,3)=E$1,$A82,"źle")</f>
        <v>źle</v>
      </c>
      <c r="F82" s="46">
        <f t="shared" si="25"/>
        <v>0</v>
      </c>
      <c r="G82" s="46" t="str">
        <f t="shared" ref="G82:G145" si="37">IF(LEFT($A82,3)=G$1,$A82,"źle")</f>
        <v>1P4 Wyposażenie techniczne zakładów gastronomicznych Anna Rybak (RA)</v>
      </c>
      <c r="H82" s="46">
        <f t="shared" si="26"/>
        <v>1.58</v>
      </c>
      <c r="I82" s="46" t="str">
        <f t="shared" ref="I82:I145" si="38">IF(LEFT($A82,3)=I$1,$A82,"źle")</f>
        <v>źle</v>
      </c>
      <c r="J82" s="46">
        <f t="shared" si="27"/>
        <v>0</v>
      </c>
      <c r="K82" s="46" t="str">
        <f t="shared" ref="K82:K145" si="39">IF(LEFT($A82,3)=K$1,$A82,"źle")</f>
        <v>źle</v>
      </c>
      <c r="L82" s="46">
        <f t="shared" si="28"/>
        <v>0</v>
      </c>
      <c r="M82" s="55" t="str">
        <f t="shared" si="29"/>
        <v>źle</v>
      </c>
      <c r="N82" s="46">
        <f t="shared" si="30"/>
        <v>0</v>
      </c>
      <c r="O82" s="46" t="str">
        <f t="shared" si="31"/>
        <v>źle</v>
      </c>
      <c r="P82" s="46">
        <f t="shared" si="32"/>
        <v>0</v>
      </c>
      <c r="Q82" s="46" t="str">
        <f t="shared" ref="Q82:Q145" si="40">IF(LEFT($A82,3)=Q$1,$A82,"źle")</f>
        <v>źle</v>
      </c>
      <c r="R82" s="46">
        <f t="shared" si="33"/>
        <v>0</v>
      </c>
      <c r="S82" s="46" t="str">
        <f t="shared" si="34"/>
        <v>źle</v>
      </c>
      <c r="T82" s="46">
        <f t="shared" si="35"/>
        <v>0</v>
      </c>
    </row>
    <row r="83" spans="1:20">
      <c r="A83" t="s">
        <v>615</v>
      </c>
      <c r="B83">
        <v>0.42</v>
      </c>
      <c r="C83" s="46" t="str">
        <f t="shared" si="23"/>
        <v>źle</v>
      </c>
      <c r="D83" s="46">
        <f t="shared" si="24"/>
        <v>0</v>
      </c>
      <c r="E83" s="46" t="str">
        <f t="shared" si="36"/>
        <v>źle</v>
      </c>
      <c r="F83" s="46">
        <f t="shared" si="25"/>
        <v>0</v>
      </c>
      <c r="G83" s="46" t="str">
        <f t="shared" si="37"/>
        <v>1P4 Wyposażenie techniczne zakładów gastronomicznych Anna Watras-Lekan (AW)</v>
      </c>
      <c r="H83" s="46">
        <f t="shared" si="26"/>
        <v>0.42</v>
      </c>
      <c r="I83" s="46" t="str">
        <f t="shared" si="38"/>
        <v>źle</v>
      </c>
      <c r="J83" s="46">
        <f t="shared" si="27"/>
        <v>0</v>
      </c>
      <c r="K83" s="46" t="str">
        <f t="shared" si="39"/>
        <v>źle</v>
      </c>
      <c r="L83" s="46">
        <f t="shared" si="28"/>
        <v>0</v>
      </c>
      <c r="M83" s="55" t="str">
        <f t="shared" si="29"/>
        <v>źle</v>
      </c>
      <c r="N83" s="46">
        <f t="shared" si="30"/>
        <v>0</v>
      </c>
      <c r="O83" s="46" t="str">
        <f t="shared" si="31"/>
        <v>źle</v>
      </c>
      <c r="P83" s="46">
        <f t="shared" si="32"/>
        <v>0</v>
      </c>
      <c r="Q83" s="46" t="str">
        <f t="shared" si="40"/>
        <v>źle</v>
      </c>
      <c r="R83" s="46">
        <f t="shared" si="33"/>
        <v>0</v>
      </c>
      <c r="S83" s="46" t="str">
        <f t="shared" si="34"/>
        <v>źle</v>
      </c>
      <c r="T83" s="46">
        <f t="shared" si="35"/>
        <v>0</v>
      </c>
    </row>
    <row r="84" spans="1:20">
      <c r="A84" t="s">
        <v>511</v>
      </c>
      <c r="B84">
        <v>1</v>
      </c>
      <c r="C84" s="46" t="str">
        <f t="shared" si="23"/>
        <v>źle</v>
      </c>
      <c r="D84" s="46">
        <f t="shared" si="24"/>
        <v>0</v>
      </c>
      <c r="E84" s="46" t="str">
        <f t="shared" si="36"/>
        <v>źle</v>
      </c>
      <c r="F84" s="46">
        <f t="shared" si="25"/>
        <v>0</v>
      </c>
      <c r="G84" s="46" t="str">
        <f t="shared" si="37"/>
        <v>1P4 Zajęcia z wychowawcą Anna Małgorzata Kowalik (Ko)</v>
      </c>
      <c r="H84" s="46">
        <f t="shared" si="26"/>
        <v>1</v>
      </c>
      <c r="I84" s="46" t="str">
        <f t="shared" si="38"/>
        <v>źle</v>
      </c>
      <c r="J84" s="46">
        <f t="shared" si="27"/>
        <v>0</v>
      </c>
      <c r="K84" s="46" t="str">
        <f t="shared" si="39"/>
        <v>źle</v>
      </c>
      <c r="L84" s="46">
        <f t="shared" si="28"/>
        <v>0</v>
      </c>
      <c r="M84" s="55" t="str">
        <f t="shared" si="29"/>
        <v>źle</v>
      </c>
      <c r="N84" s="46">
        <f t="shared" si="30"/>
        <v>0</v>
      </c>
      <c r="O84" s="46" t="str">
        <f t="shared" si="31"/>
        <v>źle</v>
      </c>
      <c r="P84" s="46">
        <f t="shared" si="32"/>
        <v>0</v>
      </c>
      <c r="Q84" s="46" t="str">
        <f t="shared" si="40"/>
        <v>źle</v>
      </c>
      <c r="R84" s="46">
        <f t="shared" si="33"/>
        <v>0</v>
      </c>
      <c r="S84" s="46" t="str">
        <f t="shared" si="34"/>
        <v>źle</v>
      </c>
      <c r="T84" s="46">
        <f t="shared" si="35"/>
        <v>0</v>
      </c>
    </row>
    <row r="85" spans="1:20">
      <c r="A85" t="s">
        <v>531</v>
      </c>
      <c r="B85">
        <v>3</v>
      </c>
      <c r="C85" s="46" t="str">
        <f t="shared" si="23"/>
        <v>źle</v>
      </c>
      <c r="D85" s="46">
        <f t="shared" si="24"/>
        <v>0</v>
      </c>
      <c r="E85" s="46" t="str">
        <f t="shared" si="36"/>
        <v>źle</v>
      </c>
      <c r="F85" s="46">
        <f t="shared" si="25"/>
        <v>0</v>
      </c>
      <c r="G85" s="46" t="str">
        <f t="shared" si="37"/>
        <v>1P4|dz+1PT|dz Wychowanie fizyczne Beata Maria Maluga (BM)</v>
      </c>
      <c r="H85" s="46">
        <f t="shared" si="26"/>
        <v>3</v>
      </c>
      <c r="I85" s="46" t="str">
        <f t="shared" si="38"/>
        <v>źle</v>
      </c>
      <c r="J85" s="46">
        <f t="shared" si="27"/>
        <v>0</v>
      </c>
      <c r="K85" s="46" t="str">
        <f t="shared" si="39"/>
        <v>źle</v>
      </c>
      <c r="L85" s="46">
        <f t="shared" si="28"/>
        <v>0</v>
      </c>
      <c r="M85" s="55" t="str">
        <f t="shared" si="29"/>
        <v>źle</v>
      </c>
      <c r="N85" s="46">
        <f t="shared" si="30"/>
        <v>0</v>
      </c>
      <c r="O85" s="46" t="str">
        <f t="shared" si="31"/>
        <v>źle</v>
      </c>
      <c r="P85" s="46">
        <f t="shared" si="32"/>
        <v>0</v>
      </c>
      <c r="Q85" s="46" t="str">
        <f t="shared" si="40"/>
        <v>źle</v>
      </c>
      <c r="R85" s="46">
        <f t="shared" si="33"/>
        <v>0</v>
      </c>
      <c r="S85" s="46" t="str">
        <f t="shared" si="34"/>
        <v>źle</v>
      </c>
      <c r="T85" s="46">
        <f t="shared" si="35"/>
        <v>0</v>
      </c>
    </row>
    <row r="86" spans="1:20">
      <c r="A86" t="s">
        <v>475</v>
      </c>
      <c r="B86">
        <v>6</v>
      </c>
      <c r="C86" s="46" t="str">
        <f t="shared" si="23"/>
        <v>źle</v>
      </c>
      <c r="D86" s="46">
        <f t="shared" si="24"/>
        <v>0</v>
      </c>
      <c r="E86" s="46" t="str">
        <f t="shared" si="36"/>
        <v>źle</v>
      </c>
      <c r="F86" s="46">
        <f t="shared" si="25"/>
        <v>0</v>
      </c>
      <c r="G86" s="46" t="str">
        <f t="shared" si="37"/>
        <v>1P4|gr1 Zajęcia praktyczne - procesy technologiczne w gastronmiii Jacek Jagiełło (JJ)</v>
      </c>
      <c r="H86" s="46">
        <f t="shared" si="26"/>
        <v>6</v>
      </c>
      <c r="I86" s="46" t="str">
        <f t="shared" si="38"/>
        <v>źle</v>
      </c>
      <c r="J86" s="46">
        <f t="shared" si="27"/>
        <v>0</v>
      </c>
      <c r="K86" s="46" t="str">
        <f t="shared" si="39"/>
        <v>źle</v>
      </c>
      <c r="L86" s="46">
        <f t="shared" si="28"/>
        <v>0</v>
      </c>
      <c r="M86" s="55" t="str">
        <f t="shared" si="29"/>
        <v>źle</v>
      </c>
      <c r="N86" s="46">
        <f t="shared" si="30"/>
        <v>0</v>
      </c>
      <c r="O86" s="46" t="str">
        <f t="shared" si="31"/>
        <v>źle</v>
      </c>
      <c r="P86" s="46">
        <f t="shared" si="32"/>
        <v>0</v>
      </c>
      <c r="Q86" s="46" t="str">
        <f t="shared" si="40"/>
        <v>źle</v>
      </c>
      <c r="R86" s="46">
        <f t="shared" si="33"/>
        <v>0</v>
      </c>
      <c r="S86" s="46" t="str">
        <f t="shared" si="34"/>
        <v>źle</v>
      </c>
      <c r="T86" s="46">
        <f t="shared" si="35"/>
        <v>0</v>
      </c>
    </row>
    <row r="87" spans="1:20">
      <c r="A87" t="s">
        <v>566</v>
      </c>
      <c r="B87">
        <v>4.74</v>
      </c>
      <c r="C87" s="46" t="str">
        <f t="shared" si="23"/>
        <v>źle</v>
      </c>
      <c r="D87" s="46">
        <f t="shared" si="24"/>
        <v>0</v>
      </c>
      <c r="E87" s="46" t="str">
        <f t="shared" si="36"/>
        <v>źle</v>
      </c>
      <c r="F87" s="46">
        <f t="shared" si="25"/>
        <v>0</v>
      </c>
      <c r="G87" s="46" t="str">
        <f t="shared" si="37"/>
        <v>1P4|gr2 Zajęcia praktyczne - procesy technologiczne w gastronmiii Anna Rybak (RA)</v>
      </c>
      <c r="H87" s="46">
        <f t="shared" si="26"/>
        <v>4.74</v>
      </c>
      <c r="I87" s="46" t="str">
        <f t="shared" si="38"/>
        <v>źle</v>
      </c>
      <c r="J87" s="46">
        <f t="shared" si="27"/>
        <v>0</v>
      </c>
      <c r="K87" s="46" t="str">
        <f t="shared" si="39"/>
        <v>źle</v>
      </c>
      <c r="L87" s="46">
        <f t="shared" si="28"/>
        <v>0</v>
      </c>
      <c r="M87" s="55" t="str">
        <f t="shared" si="29"/>
        <v>źle</v>
      </c>
      <c r="N87" s="46">
        <f t="shared" si="30"/>
        <v>0</v>
      </c>
      <c r="O87" s="46" t="str">
        <f t="shared" si="31"/>
        <v>źle</v>
      </c>
      <c r="P87" s="46">
        <f t="shared" si="32"/>
        <v>0</v>
      </c>
      <c r="Q87" s="46" t="str">
        <f t="shared" si="40"/>
        <v>źle</v>
      </c>
      <c r="R87" s="46">
        <f t="shared" si="33"/>
        <v>0</v>
      </c>
      <c r="S87" s="46" t="str">
        <f t="shared" si="34"/>
        <v>źle</v>
      </c>
      <c r="T87" s="46">
        <f t="shared" si="35"/>
        <v>0</v>
      </c>
    </row>
    <row r="88" spans="1:20">
      <c r="A88" t="s">
        <v>507</v>
      </c>
      <c r="B88">
        <v>1.26</v>
      </c>
      <c r="C88" s="46" t="str">
        <f t="shared" si="23"/>
        <v>źle</v>
      </c>
      <c r="D88" s="46">
        <f t="shared" si="24"/>
        <v>0</v>
      </c>
      <c r="E88" s="46" t="str">
        <f t="shared" si="36"/>
        <v>źle</v>
      </c>
      <c r="F88" s="46">
        <f t="shared" si="25"/>
        <v>0</v>
      </c>
      <c r="G88" s="46" t="str">
        <f t="shared" si="37"/>
        <v>1P4|gr2 Zajęcia praktyczne - procesy technologiczne w gastronmiii Justyna Klejna (JK)</v>
      </c>
      <c r="H88" s="46">
        <f t="shared" si="26"/>
        <v>1.26</v>
      </c>
      <c r="I88" s="46" t="str">
        <f t="shared" si="38"/>
        <v>źle</v>
      </c>
      <c r="J88" s="46">
        <f t="shared" si="27"/>
        <v>0</v>
      </c>
      <c r="K88" s="46" t="str">
        <f t="shared" si="39"/>
        <v>źle</v>
      </c>
      <c r="L88" s="46">
        <f t="shared" si="28"/>
        <v>0</v>
      </c>
      <c r="M88" s="55" t="str">
        <f t="shared" si="29"/>
        <v>źle</v>
      </c>
      <c r="N88" s="46">
        <f t="shared" si="30"/>
        <v>0</v>
      </c>
      <c r="O88" s="46" t="str">
        <f t="shared" si="31"/>
        <v>źle</v>
      </c>
      <c r="P88" s="46">
        <f t="shared" si="32"/>
        <v>0</v>
      </c>
      <c r="Q88" s="46" t="str">
        <f t="shared" si="40"/>
        <v>źle</v>
      </c>
      <c r="R88" s="46">
        <f t="shared" si="33"/>
        <v>0</v>
      </c>
      <c r="S88" s="46" t="str">
        <f t="shared" si="34"/>
        <v>źle</v>
      </c>
      <c r="T88" s="46">
        <f t="shared" si="35"/>
        <v>0</v>
      </c>
    </row>
    <row r="89" spans="1:20">
      <c r="A89" t="s">
        <v>209</v>
      </c>
      <c r="B89">
        <v>3</v>
      </c>
      <c r="C89" s="46" t="str">
        <f t="shared" si="23"/>
        <v>źle</v>
      </c>
      <c r="D89" s="46">
        <f t="shared" si="24"/>
        <v>0</v>
      </c>
      <c r="E89" s="46" t="str">
        <f t="shared" si="36"/>
        <v>źle</v>
      </c>
      <c r="F89" s="46">
        <f t="shared" si="25"/>
        <v>0</v>
      </c>
      <c r="G89" s="46" t="str">
        <f t="shared" si="37"/>
        <v>1P4+1B4 Edukacja wojskowa Andrzej  Stępniak (AS)</v>
      </c>
      <c r="H89" s="46">
        <f t="shared" si="26"/>
        <v>3</v>
      </c>
      <c r="I89" s="46" t="str">
        <f t="shared" si="38"/>
        <v>źle</v>
      </c>
      <c r="J89" s="46">
        <f t="shared" si="27"/>
        <v>0</v>
      </c>
      <c r="K89" s="46" t="str">
        <f t="shared" si="39"/>
        <v>źle</v>
      </c>
      <c r="L89" s="46">
        <f t="shared" si="28"/>
        <v>0</v>
      </c>
      <c r="M89" s="55" t="str">
        <f t="shared" si="29"/>
        <v>źle</v>
      </c>
      <c r="N89" s="46">
        <f t="shared" si="30"/>
        <v>0</v>
      </c>
      <c r="O89" s="46" t="str">
        <f t="shared" si="31"/>
        <v>źle</v>
      </c>
      <c r="P89" s="46">
        <f t="shared" si="32"/>
        <v>0</v>
      </c>
      <c r="Q89" s="46" t="str">
        <f t="shared" si="40"/>
        <v>źle</v>
      </c>
      <c r="R89" s="46">
        <f t="shared" si="33"/>
        <v>0</v>
      </c>
      <c r="S89" s="46" t="str">
        <f t="shared" si="34"/>
        <v>źle</v>
      </c>
      <c r="T89" s="46">
        <f t="shared" si="35"/>
        <v>0</v>
      </c>
    </row>
    <row r="90" spans="1:20">
      <c r="A90" t="s">
        <v>571</v>
      </c>
      <c r="B90">
        <v>0.79</v>
      </c>
      <c r="C90" s="46" t="str">
        <f t="shared" si="23"/>
        <v>źle</v>
      </c>
      <c r="D90" s="46">
        <f t="shared" si="24"/>
        <v>0</v>
      </c>
      <c r="E90" s="46" t="str">
        <f t="shared" si="36"/>
        <v>źle</v>
      </c>
      <c r="F90" s="46">
        <f t="shared" si="25"/>
        <v>0</v>
      </c>
      <c r="G90" s="46" t="str">
        <f t="shared" si="37"/>
        <v>źle</v>
      </c>
      <c r="H90" s="46">
        <f t="shared" si="26"/>
        <v>0</v>
      </c>
      <c r="I90" s="46" t="str">
        <f t="shared" si="38"/>
        <v>1PT Bezpieczeństow i higiena pracy w gastronomii Anna Rybak (RA)</v>
      </c>
      <c r="J90" s="46">
        <f t="shared" si="27"/>
        <v>0.79</v>
      </c>
      <c r="K90" s="46" t="str">
        <f t="shared" si="39"/>
        <v>źle</v>
      </c>
      <c r="L90" s="46">
        <f t="shared" si="28"/>
        <v>0</v>
      </c>
      <c r="M90" s="55" t="str">
        <f t="shared" si="29"/>
        <v>źle</v>
      </c>
      <c r="N90" s="46">
        <f t="shared" si="30"/>
        <v>0</v>
      </c>
      <c r="O90" s="46" t="str">
        <f t="shared" si="31"/>
        <v>źle</v>
      </c>
      <c r="P90" s="46">
        <f t="shared" si="32"/>
        <v>0</v>
      </c>
      <c r="Q90" s="46" t="str">
        <f t="shared" si="40"/>
        <v>źle</v>
      </c>
      <c r="R90" s="46">
        <f t="shared" si="33"/>
        <v>0</v>
      </c>
      <c r="S90" s="46" t="str">
        <f t="shared" si="34"/>
        <v>źle</v>
      </c>
      <c r="T90" s="46">
        <f t="shared" si="35"/>
        <v>0</v>
      </c>
    </row>
    <row r="91" spans="1:20">
      <c r="A91" t="s">
        <v>458</v>
      </c>
      <c r="B91">
        <v>0.21</v>
      </c>
      <c r="C91" s="46" t="str">
        <f t="shared" si="23"/>
        <v>źle</v>
      </c>
      <c r="D91" s="46">
        <f t="shared" si="24"/>
        <v>0</v>
      </c>
      <c r="E91" s="46" t="str">
        <f t="shared" si="36"/>
        <v>źle</v>
      </c>
      <c r="F91" s="46">
        <f t="shared" si="25"/>
        <v>0</v>
      </c>
      <c r="G91" s="46" t="str">
        <f t="shared" si="37"/>
        <v>źle</v>
      </c>
      <c r="H91" s="46">
        <f t="shared" si="26"/>
        <v>0</v>
      </c>
      <c r="I91" s="46" t="str">
        <f t="shared" si="38"/>
        <v>1PT Bezpieczeństow i higiena pracy w gastronomii Danuta Dudzic (DD)</v>
      </c>
      <c r="J91" s="46">
        <f t="shared" si="27"/>
        <v>0.21</v>
      </c>
      <c r="K91" s="46" t="str">
        <f t="shared" si="39"/>
        <v>źle</v>
      </c>
      <c r="L91" s="46">
        <f t="shared" si="28"/>
        <v>0</v>
      </c>
      <c r="M91" s="55" t="str">
        <f t="shared" si="29"/>
        <v>źle</v>
      </c>
      <c r="N91" s="46">
        <f t="shared" si="30"/>
        <v>0</v>
      </c>
      <c r="O91" s="46" t="str">
        <f t="shared" si="31"/>
        <v>źle</v>
      </c>
      <c r="P91" s="46">
        <f t="shared" si="32"/>
        <v>0</v>
      </c>
      <c r="Q91" s="46" t="str">
        <f t="shared" si="40"/>
        <v>źle</v>
      </c>
      <c r="R91" s="46">
        <f t="shared" si="33"/>
        <v>0</v>
      </c>
      <c r="S91" s="46" t="str">
        <f t="shared" si="34"/>
        <v>źle</v>
      </c>
      <c r="T91" s="46">
        <f t="shared" si="35"/>
        <v>0</v>
      </c>
    </row>
    <row r="92" spans="1:20">
      <c r="A92" t="s">
        <v>434</v>
      </c>
      <c r="B92">
        <v>1</v>
      </c>
      <c r="C92" s="46" t="str">
        <f t="shared" si="23"/>
        <v>źle</v>
      </c>
      <c r="D92" s="46">
        <f t="shared" si="24"/>
        <v>0</v>
      </c>
      <c r="E92" s="46" t="str">
        <f t="shared" si="36"/>
        <v>źle</v>
      </c>
      <c r="F92" s="46">
        <f t="shared" si="25"/>
        <v>0</v>
      </c>
      <c r="G92" s="46" t="str">
        <f t="shared" si="37"/>
        <v>źle</v>
      </c>
      <c r="H92" s="46">
        <f t="shared" si="26"/>
        <v>0</v>
      </c>
      <c r="I92" s="46" t="str">
        <f t="shared" si="38"/>
        <v>1PT Biologia Ewa Antoniak (EA)</v>
      </c>
      <c r="J92" s="46">
        <f t="shared" si="27"/>
        <v>1</v>
      </c>
      <c r="K92" s="46" t="str">
        <f t="shared" si="39"/>
        <v>źle</v>
      </c>
      <c r="L92" s="46">
        <f t="shared" si="28"/>
        <v>0</v>
      </c>
      <c r="M92" s="55" t="str">
        <f t="shared" si="29"/>
        <v>źle</v>
      </c>
      <c r="N92" s="46">
        <f t="shared" si="30"/>
        <v>0</v>
      </c>
      <c r="O92" s="46" t="str">
        <f t="shared" si="31"/>
        <v>źle</v>
      </c>
      <c r="P92" s="46">
        <f t="shared" si="32"/>
        <v>0</v>
      </c>
      <c r="Q92" s="46" t="str">
        <f t="shared" si="40"/>
        <v>źle</v>
      </c>
      <c r="R92" s="46">
        <f t="shared" si="33"/>
        <v>0</v>
      </c>
      <c r="S92" s="46" t="str">
        <f t="shared" si="34"/>
        <v>źle</v>
      </c>
      <c r="T92" s="46">
        <f t="shared" si="35"/>
        <v>0</v>
      </c>
    </row>
    <row r="93" spans="1:20">
      <c r="A93" t="s">
        <v>440</v>
      </c>
      <c r="B93">
        <v>1</v>
      </c>
      <c r="C93" s="46" t="str">
        <f t="shared" si="23"/>
        <v>źle</v>
      </c>
      <c r="D93" s="46">
        <f t="shared" si="24"/>
        <v>0</v>
      </c>
      <c r="E93" s="46" t="str">
        <f t="shared" si="36"/>
        <v>źle</v>
      </c>
      <c r="F93" s="46">
        <f t="shared" si="25"/>
        <v>0</v>
      </c>
      <c r="G93" s="46" t="str">
        <f t="shared" si="37"/>
        <v>źle</v>
      </c>
      <c r="H93" s="46">
        <f t="shared" si="26"/>
        <v>0</v>
      </c>
      <c r="I93" s="46" t="str">
        <f t="shared" si="38"/>
        <v>1PT Biologia rozszerzona Ewa Antoniak (EA)</v>
      </c>
      <c r="J93" s="46">
        <f t="shared" si="27"/>
        <v>1</v>
      </c>
      <c r="K93" s="46" t="str">
        <f t="shared" si="39"/>
        <v>źle</v>
      </c>
      <c r="L93" s="46">
        <f t="shared" si="28"/>
        <v>0</v>
      </c>
      <c r="M93" s="55" t="str">
        <f t="shared" si="29"/>
        <v>źle</v>
      </c>
      <c r="N93" s="46">
        <f t="shared" si="30"/>
        <v>0</v>
      </c>
      <c r="O93" s="46" t="str">
        <f t="shared" si="31"/>
        <v>źle</v>
      </c>
      <c r="P93" s="46">
        <f t="shared" si="32"/>
        <v>0</v>
      </c>
      <c r="Q93" s="46" t="str">
        <f t="shared" si="40"/>
        <v>źle</v>
      </c>
      <c r="R93" s="46">
        <f t="shared" si="33"/>
        <v>0</v>
      </c>
      <c r="S93" s="46" t="str">
        <f t="shared" si="34"/>
        <v>źle</v>
      </c>
      <c r="T93" s="46">
        <f t="shared" si="35"/>
        <v>0</v>
      </c>
    </row>
    <row r="94" spans="1:20">
      <c r="A94" t="s">
        <v>430</v>
      </c>
      <c r="B94">
        <v>1</v>
      </c>
      <c r="C94" s="46" t="str">
        <f t="shared" si="23"/>
        <v>źle</v>
      </c>
      <c r="D94" s="46">
        <f t="shared" si="24"/>
        <v>0</v>
      </c>
      <c r="E94" s="46" t="str">
        <f t="shared" si="36"/>
        <v>źle</v>
      </c>
      <c r="F94" s="46">
        <f t="shared" si="25"/>
        <v>0</v>
      </c>
      <c r="G94" s="46" t="str">
        <f t="shared" si="37"/>
        <v>źle</v>
      </c>
      <c r="H94" s="46">
        <f t="shared" si="26"/>
        <v>0</v>
      </c>
      <c r="I94" s="46" t="str">
        <f t="shared" si="38"/>
        <v>1PT Chemia Ewa Antoniak (EA)</v>
      </c>
      <c r="J94" s="46">
        <f t="shared" si="27"/>
        <v>1</v>
      </c>
      <c r="K94" s="46" t="str">
        <f t="shared" si="39"/>
        <v>źle</v>
      </c>
      <c r="L94" s="46">
        <f t="shared" si="28"/>
        <v>0</v>
      </c>
      <c r="M94" s="55" t="str">
        <f t="shared" si="29"/>
        <v>źle</v>
      </c>
      <c r="N94" s="46">
        <f t="shared" si="30"/>
        <v>0</v>
      </c>
      <c r="O94" s="46" t="str">
        <f t="shared" si="31"/>
        <v>źle</v>
      </c>
      <c r="P94" s="46">
        <f t="shared" si="32"/>
        <v>0</v>
      </c>
      <c r="Q94" s="46" t="str">
        <f t="shared" si="40"/>
        <v>źle</v>
      </c>
      <c r="R94" s="46">
        <f t="shared" si="33"/>
        <v>0</v>
      </c>
      <c r="S94" s="46" t="str">
        <f t="shared" si="34"/>
        <v>źle</v>
      </c>
      <c r="T94" s="46">
        <f t="shared" si="35"/>
        <v>0</v>
      </c>
    </row>
    <row r="95" spans="1:20">
      <c r="A95" t="s">
        <v>481</v>
      </c>
      <c r="B95">
        <v>1</v>
      </c>
      <c r="C95" s="46" t="str">
        <f t="shared" si="23"/>
        <v>źle</v>
      </c>
      <c r="D95" s="46">
        <f t="shared" si="24"/>
        <v>0</v>
      </c>
      <c r="E95" s="46" t="str">
        <f t="shared" si="36"/>
        <v>źle</v>
      </c>
      <c r="F95" s="46">
        <f t="shared" si="25"/>
        <v>0</v>
      </c>
      <c r="G95" s="46" t="str">
        <f t="shared" si="37"/>
        <v>źle</v>
      </c>
      <c r="H95" s="46">
        <f t="shared" si="26"/>
        <v>0</v>
      </c>
      <c r="I95" s="46" t="str">
        <f t="shared" si="38"/>
        <v>1PT Edukacja dla bezpieczeństwa Dawid Jaruga (DJ)</v>
      </c>
      <c r="J95" s="46">
        <f t="shared" si="27"/>
        <v>1</v>
      </c>
      <c r="K95" s="46" t="str">
        <f t="shared" si="39"/>
        <v>źle</v>
      </c>
      <c r="L95" s="46">
        <f t="shared" si="28"/>
        <v>0</v>
      </c>
      <c r="M95" s="55" t="str">
        <f t="shared" si="29"/>
        <v>źle</v>
      </c>
      <c r="N95" s="46">
        <f t="shared" si="30"/>
        <v>0</v>
      </c>
      <c r="O95" s="46" t="str">
        <f t="shared" si="31"/>
        <v>źle</v>
      </c>
      <c r="P95" s="46">
        <f t="shared" si="32"/>
        <v>0</v>
      </c>
      <c r="Q95" s="46" t="str">
        <f t="shared" si="40"/>
        <v>źle</v>
      </c>
      <c r="R95" s="46">
        <f t="shared" si="33"/>
        <v>0</v>
      </c>
      <c r="S95" s="46" t="str">
        <f t="shared" si="34"/>
        <v>źle</v>
      </c>
      <c r="T95" s="46">
        <f t="shared" si="35"/>
        <v>0</v>
      </c>
    </row>
    <row r="96" spans="1:20">
      <c r="A96" t="s">
        <v>603</v>
      </c>
      <c r="B96">
        <v>1</v>
      </c>
      <c r="C96" s="46" t="str">
        <f t="shared" si="23"/>
        <v>źle</v>
      </c>
      <c r="D96" s="46">
        <f t="shared" si="24"/>
        <v>0</v>
      </c>
      <c r="E96" s="46" t="str">
        <f t="shared" si="36"/>
        <v>źle</v>
      </c>
      <c r="F96" s="46">
        <f t="shared" si="25"/>
        <v>0</v>
      </c>
      <c r="G96" s="46" t="str">
        <f t="shared" si="37"/>
        <v>źle</v>
      </c>
      <c r="H96" s="46">
        <f t="shared" si="26"/>
        <v>0</v>
      </c>
      <c r="I96" s="46" t="str">
        <f t="shared" si="38"/>
        <v>1PT Fizyka Małgorzata Świech (MŚ)</v>
      </c>
      <c r="J96" s="46">
        <f t="shared" si="27"/>
        <v>1</v>
      </c>
      <c r="K96" s="46" t="str">
        <f t="shared" si="39"/>
        <v>źle</v>
      </c>
      <c r="L96" s="46">
        <f t="shared" si="28"/>
        <v>0</v>
      </c>
      <c r="M96" s="55" t="str">
        <f t="shared" si="29"/>
        <v>źle</v>
      </c>
      <c r="N96" s="46">
        <f t="shared" si="30"/>
        <v>0</v>
      </c>
      <c r="O96" s="46" t="str">
        <f t="shared" si="31"/>
        <v>źle</v>
      </c>
      <c r="P96" s="46">
        <f t="shared" si="32"/>
        <v>0</v>
      </c>
      <c r="Q96" s="46" t="str">
        <f t="shared" si="40"/>
        <v>źle</v>
      </c>
      <c r="R96" s="46">
        <f t="shared" si="33"/>
        <v>0</v>
      </c>
      <c r="S96" s="46" t="str">
        <f t="shared" si="34"/>
        <v>źle</v>
      </c>
      <c r="T96" s="46">
        <f t="shared" si="35"/>
        <v>0</v>
      </c>
    </row>
    <row r="97" spans="1:20">
      <c r="A97" t="s">
        <v>606</v>
      </c>
      <c r="B97">
        <v>1</v>
      </c>
      <c r="C97" s="46" t="str">
        <f t="shared" si="23"/>
        <v>źle</v>
      </c>
      <c r="D97" s="46">
        <f t="shared" si="24"/>
        <v>0</v>
      </c>
      <c r="E97" s="46" t="str">
        <f t="shared" si="36"/>
        <v>źle</v>
      </c>
      <c r="F97" s="46">
        <f t="shared" si="25"/>
        <v>0</v>
      </c>
      <c r="G97" s="46" t="str">
        <f t="shared" si="37"/>
        <v>źle</v>
      </c>
      <c r="H97" s="46">
        <f t="shared" si="26"/>
        <v>0</v>
      </c>
      <c r="I97" s="46" t="str">
        <f t="shared" si="38"/>
        <v>1PT Geografia Anna Watras-Lekan (AW)</v>
      </c>
      <c r="J97" s="46">
        <f t="shared" si="27"/>
        <v>1</v>
      </c>
      <c r="K97" s="46" t="str">
        <f t="shared" si="39"/>
        <v>źle</v>
      </c>
      <c r="L97" s="46">
        <f t="shared" si="28"/>
        <v>0</v>
      </c>
      <c r="M97" s="55" t="str">
        <f t="shared" si="29"/>
        <v>źle</v>
      </c>
      <c r="N97" s="46">
        <f t="shared" si="30"/>
        <v>0</v>
      </c>
      <c r="O97" s="46" t="str">
        <f t="shared" si="31"/>
        <v>źle</v>
      </c>
      <c r="P97" s="46">
        <f t="shared" si="32"/>
        <v>0</v>
      </c>
      <c r="Q97" s="46" t="str">
        <f t="shared" si="40"/>
        <v>źle</v>
      </c>
      <c r="R97" s="46">
        <f t="shared" si="33"/>
        <v>0</v>
      </c>
      <c r="S97" s="46" t="str">
        <f t="shared" si="34"/>
        <v>źle</v>
      </c>
      <c r="T97" s="46">
        <f t="shared" si="35"/>
        <v>0</v>
      </c>
    </row>
    <row r="98" spans="1:20">
      <c r="A98" t="s">
        <v>555</v>
      </c>
      <c r="B98">
        <v>2</v>
      </c>
      <c r="C98" s="46" t="str">
        <f t="shared" si="23"/>
        <v>źle</v>
      </c>
      <c r="D98" s="46">
        <f t="shared" si="24"/>
        <v>0</v>
      </c>
      <c r="E98" s="46" t="str">
        <f t="shared" si="36"/>
        <v>źle</v>
      </c>
      <c r="F98" s="46">
        <f t="shared" si="25"/>
        <v>0</v>
      </c>
      <c r="G98" s="46" t="str">
        <f t="shared" si="37"/>
        <v>źle</v>
      </c>
      <c r="H98" s="46">
        <f t="shared" si="26"/>
        <v>0</v>
      </c>
      <c r="I98" s="46" t="str">
        <f t="shared" si="38"/>
        <v>1PT Historia Agnieszka Małgorzata Rosochacka (RC)</v>
      </c>
      <c r="J98" s="46">
        <f t="shared" si="27"/>
        <v>2</v>
      </c>
      <c r="K98" s="46" t="str">
        <f t="shared" si="39"/>
        <v>źle</v>
      </c>
      <c r="L98" s="46">
        <f t="shared" si="28"/>
        <v>0</v>
      </c>
      <c r="M98" s="55" t="str">
        <f t="shared" si="29"/>
        <v>źle</v>
      </c>
      <c r="N98" s="46">
        <f t="shared" si="30"/>
        <v>0</v>
      </c>
      <c r="O98" s="46" t="str">
        <f t="shared" si="31"/>
        <v>źle</v>
      </c>
      <c r="P98" s="46">
        <f t="shared" si="32"/>
        <v>0</v>
      </c>
      <c r="Q98" s="46" t="str">
        <f t="shared" si="40"/>
        <v>źle</v>
      </c>
      <c r="R98" s="46">
        <f t="shared" si="33"/>
        <v>0</v>
      </c>
      <c r="S98" s="46" t="str">
        <f t="shared" si="34"/>
        <v>źle</v>
      </c>
      <c r="T98" s="46">
        <f t="shared" si="35"/>
        <v>0</v>
      </c>
    </row>
    <row r="99" spans="1:20">
      <c r="A99" t="s">
        <v>576</v>
      </c>
      <c r="B99">
        <v>1</v>
      </c>
      <c r="C99" s="46" t="str">
        <f t="shared" si="23"/>
        <v>źle</v>
      </c>
      <c r="D99" s="46">
        <f t="shared" si="24"/>
        <v>0</v>
      </c>
      <c r="E99" s="46" t="str">
        <f t="shared" si="36"/>
        <v>źle</v>
      </c>
      <c r="F99" s="46">
        <f t="shared" si="25"/>
        <v>0</v>
      </c>
      <c r="G99" s="46" t="str">
        <f t="shared" si="37"/>
        <v>źle</v>
      </c>
      <c r="H99" s="46">
        <f t="shared" si="26"/>
        <v>0</v>
      </c>
      <c r="I99" s="46" t="str">
        <f t="shared" si="38"/>
        <v>1PT Informatyka Robert Sołowiej (SO)</v>
      </c>
      <c r="J99" s="46">
        <f t="shared" si="27"/>
        <v>1</v>
      </c>
      <c r="K99" s="46" t="str">
        <f t="shared" si="39"/>
        <v>źle</v>
      </c>
      <c r="L99" s="46">
        <f t="shared" si="28"/>
        <v>0</v>
      </c>
      <c r="M99" s="55" t="str">
        <f t="shared" si="29"/>
        <v>źle</v>
      </c>
      <c r="N99" s="46">
        <f t="shared" si="30"/>
        <v>0</v>
      </c>
      <c r="O99" s="46" t="str">
        <f t="shared" si="31"/>
        <v>źle</v>
      </c>
      <c r="P99" s="46">
        <f t="shared" si="32"/>
        <v>0</v>
      </c>
      <c r="Q99" s="46" t="str">
        <f t="shared" si="40"/>
        <v>źle</v>
      </c>
      <c r="R99" s="46">
        <f t="shared" si="33"/>
        <v>0</v>
      </c>
      <c r="S99" s="46" t="str">
        <f t="shared" si="34"/>
        <v>źle</v>
      </c>
      <c r="T99" s="46">
        <f t="shared" si="35"/>
        <v>0</v>
      </c>
    </row>
    <row r="100" spans="1:20">
      <c r="A100" t="s">
        <v>446</v>
      </c>
      <c r="B100">
        <v>2</v>
      </c>
      <c r="C100" s="46" t="str">
        <f t="shared" si="23"/>
        <v>źle</v>
      </c>
      <c r="D100" s="46">
        <f t="shared" si="24"/>
        <v>0</v>
      </c>
      <c r="E100" s="46" t="str">
        <f t="shared" si="36"/>
        <v>źle</v>
      </c>
      <c r="F100" s="46">
        <f t="shared" si="25"/>
        <v>0</v>
      </c>
      <c r="G100" s="46" t="str">
        <f t="shared" si="37"/>
        <v>źle</v>
      </c>
      <c r="H100" s="46">
        <f t="shared" si="26"/>
        <v>0</v>
      </c>
      <c r="I100" s="46" t="str">
        <f t="shared" si="38"/>
        <v>1PT Język angielski Robert  Bobryk (RB)</v>
      </c>
      <c r="J100" s="46">
        <f t="shared" si="27"/>
        <v>2</v>
      </c>
      <c r="K100" s="46" t="str">
        <f t="shared" si="39"/>
        <v>źle</v>
      </c>
      <c r="L100" s="46">
        <f t="shared" si="28"/>
        <v>0</v>
      </c>
      <c r="M100" s="55" t="str">
        <f t="shared" si="29"/>
        <v>źle</v>
      </c>
      <c r="N100" s="46">
        <f t="shared" si="30"/>
        <v>0</v>
      </c>
      <c r="O100" s="46" t="str">
        <f t="shared" si="31"/>
        <v>źle</v>
      </c>
      <c r="P100" s="46">
        <f t="shared" si="32"/>
        <v>0</v>
      </c>
      <c r="Q100" s="46" t="str">
        <f t="shared" si="40"/>
        <v>źle</v>
      </c>
      <c r="R100" s="46">
        <f t="shared" si="33"/>
        <v>0</v>
      </c>
      <c r="S100" s="46" t="str">
        <f t="shared" si="34"/>
        <v>źle</v>
      </c>
      <c r="T100" s="46">
        <f t="shared" si="35"/>
        <v>0</v>
      </c>
    </row>
    <row r="101" spans="1:20">
      <c r="A101" t="s">
        <v>540</v>
      </c>
      <c r="B101">
        <v>2</v>
      </c>
      <c r="C101" s="46" t="str">
        <f t="shared" si="23"/>
        <v>źle</v>
      </c>
      <c r="D101" s="46">
        <f t="shared" si="24"/>
        <v>0</v>
      </c>
      <c r="E101" s="46" t="str">
        <f t="shared" si="36"/>
        <v>źle</v>
      </c>
      <c r="F101" s="46">
        <f t="shared" si="25"/>
        <v>0</v>
      </c>
      <c r="G101" s="46" t="str">
        <f t="shared" si="37"/>
        <v>źle</v>
      </c>
      <c r="H101" s="46">
        <f t="shared" si="26"/>
        <v>0</v>
      </c>
      <c r="I101" s="46" t="str">
        <f t="shared" si="38"/>
        <v>1PT Język niemiecki Renata Olida (RO)</v>
      </c>
      <c r="J101" s="46">
        <f t="shared" si="27"/>
        <v>2</v>
      </c>
      <c r="K101" s="46" t="str">
        <f t="shared" si="39"/>
        <v>źle</v>
      </c>
      <c r="L101" s="46">
        <f t="shared" si="28"/>
        <v>0</v>
      </c>
      <c r="M101" s="55" t="str">
        <f t="shared" si="29"/>
        <v>źle</v>
      </c>
      <c r="N101" s="46">
        <f t="shared" si="30"/>
        <v>0</v>
      </c>
      <c r="O101" s="46" t="str">
        <f t="shared" si="31"/>
        <v>źle</v>
      </c>
      <c r="P101" s="46">
        <f t="shared" si="32"/>
        <v>0</v>
      </c>
      <c r="Q101" s="46" t="str">
        <f t="shared" si="40"/>
        <v>źle</v>
      </c>
      <c r="R101" s="46">
        <f t="shared" si="33"/>
        <v>0</v>
      </c>
      <c r="S101" s="46" t="str">
        <f t="shared" si="34"/>
        <v>źle</v>
      </c>
      <c r="T101" s="46">
        <f t="shared" si="35"/>
        <v>0</v>
      </c>
    </row>
    <row r="102" spans="1:20">
      <c r="A102" t="s">
        <v>626</v>
      </c>
      <c r="B102">
        <v>2.2999999999999998</v>
      </c>
      <c r="C102" s="46" t="str">
        <f t="shared" si="23"/>
        <v>źle</v>
      </c>
      <c r="D102" s="46">
        <f t="shared" si="24"/>
        <v>0</v>
      </c>
      <c r="E102" s="46" t="str">
        <f t="shared" si="36"/>
        <v>źle</v>
      </c>
      <c r="F102" s="46">
        <f t="shared" si="25"/>
        <v>0</v>
      </c>
      <c r="G102" s="46" t="str">
        <f t="shared" si="37"/>
        <v>źle</v>
      </c>
      <c r="H102" s="46">
        <f t="shared" si="26"/>
        <v>0</v>
      </c>
      <c r="I102" s="46" t="str">
        <f t="shared" si="38"/>
        <v>1PT Język polski j.polski Vacat (JV)</v>
      </c>
      <c r="J102" s="46">
        <f t="shared" si="27"/>
        <v>2.2999999999999998</v>
      </c>
      <c r="K102" s="46" t="str">
        <f t="shared" si="39"/>
        <v>źle</v>
      </c>
      <c r="L102" s="46">
        <f t="shared" si="28"/>
        <v>0</v>
      </c>
      <c r="M102" s="55" t="str">
        <f t="shared" si="29"/>
        <v>źle</v>
      </c>
      <c r="N102" s="46">
        <f t="shared" si="30"/>
        <v>0</v>
      </c>
      <c r="O102" s="46" t="str">
        <f t="shared" si="31"/>
        <v>źle</v>
      </c>
      <c r="P102" s="46">
        <f t="shared" si="32"/>
        <v>0</v>
      </c>
      <c r="Q102" s="46" t="str">
        <f t="shared" si="40"/>
        <v>źle</v>
      </c>
      <c r="R102" s="46">
        <f t="shared" si="33"/>
        <v>0</v>
      </c>
      <c r="S102" s="46" t="str">
        <f t="shared" si="34"/>
        <v>źle</v>
      </c>
      <c r="T102" s="46">
        <f t="shared" si="35"/>
        <v>0</v>
      </c>
    </row>
    <row r="103" spans="1:20">
      <c r="A103" t="s">
        <v>445</v>
      </c>
      <c r="B103">
        <v>0.7</v>
      </c>
      <c r="C103" s="46" t="str">
        <f t="shared" si="23"/>
        <v>źle</v>
      </c>
      <c r="D103" s="46">
        <f t="shared" si="24"/>
        <v>0</v>
      </c>
      <c r="E103" s="46" t="str">
        <f t="shared" si="36"/>
        <v>źle</v>
      </c>
      <c r="F103" s="46">
        <f t="shared" si="25"/>
        <v>0</v>
      </c>
      <c r="G103" s="46" t="str">
        <f t="shared" si="37"/>
        <v>źle</v>
      </c>
      <c r="H103" s="46">
        <f t="shared" si="26"/>
        <v>0</v>
      </c>
      <c r="I103" s="46" t="str">
        <f t="shared" si="38"/>
        <v>1PT Język polski Karina Bochyńska-Czerpak (CK)</v>
      </c>
      <c r="J103" s="46">
        <f t="shared" si="27"/>
        <v>0.7</v>
      </c>
      <c r="K103" s="46" t="str">
        <f t="shared" si="39"/>
        <v>źle</v>
      </c>
      <c r="L103" s="46">
        <f t="shared" si="28"/>
        <v>0</v>
      </c>
      <c r="M103" s="55" t="str">
        <f t="shared" si="29"/>
        <v>źle</v>
      </c>
      <c r="N103" s="46">
        <f t="shared" si="30"/>
        <v>0</v>
      </c>
      <c r="O103" s="46" t="str">
        <f t="shared" si="31"/>
        <v>źle</v>
      </c>
      <c r="P103" s="46">
        <f t="shared" si="32"/>
        <v>0</v>
      </c>
      <c r="Q103" s="46" t="str">
        <f t="shared" si="40"/>
        <v>źle</v>
      </c>
      <c r="R103" s="46">
        <f t="shared" si="33"/>
        <v>0</v>
      </c>
      <c r="S103" s="46" t="str">
        <f t="shared" si="34"/>
        <v>źle</v>
      </c>
      <c r="T103" s="46">
        <f t="shared" si="35"/>
        <v>0</v>
      </c>
    </row>
    <row r="104" spans="1:20">
      <c r="A104" t="s">
        <v>592</v>
      </c>
      <c r="B104">
        <v>2</v>
      </c>
      <c r="C104" s="46" t="str">
        <f t="shared" si="23"/>
        <v>źle</v>
      </c>
      <c r="D104" s="46">
        <f t="shared" si="24"/>
        <v>0</v>
      </c>
      <c r="E104" s="46" t="str">
        <f t="shared" si="36"/>
        <v>źle</v>
      </c>
      <c r="F104" s="46">
        <f t="shared" si="25"/>
        <v>0</v>
      </c>
      <c r="G104" s="46" t="str">
        <f t="shared" si="37"/>
        <v>źle</v>
      </c>
      <c r="H104" s="46">
        <f t="shared" si="26"/>
        <v>0</v>
      </c>
      <c r="I104" s="46" t="str">
        <f t="shared" si="38"/>
        <v>1PT Matematyka Anna Skubisz (SA)</v>
      </c>
      <c r="J104" s="46">
        <f t="shared" si="27"/>
        <v>2</v>
      </c>
      <c r="K104" s="46" t="str">
        <f t="shared" si="39"/>
        <v>źle</v>
      </c>
      <c r="L104" s="46">
        <f t="shared" si="28"/>
        <v>0</v>
      </c>
      <c r="M104" s="55" t="str">
        <f t="shared" si="29"/>
        <v>źle</v>
      </c>
      <c r="N104" s="46">
        <f t="shared" si="30"/>
        <v>0</v>
      </c>
      <c r="O104" s="46" t="str">
        <f t="shared" si="31"/>
        <v>źle</v>
      </c>
      <c r="P104" s="46">
        <f t="shared" si="32"/>
        <v>0</v>
      </c>
      <c r="Q104" s="46" t="str">
        <f t="shared" si="40"/>
        <v>źle</v>
      </c>
      <c r="R104" s="46">
        <f t="shared" si="33"/>
        <v>0</v>
      </c>
      <c r="S104" s="46" t="str">
        <f t="shared" si="34"/>
        <v>źle</v>
      </c>
      <c r="T104" s="46">
        <f t="shared" si="35"/>
        <v>0</v>
      </c>
    </row>
    <row r="105" spans="1:20">
      <c r="A105" t="s">
        <v>553</v>
      </c>
      <c r="B105">
        <v>1</v>
      </c>
      <c r="C105" s="46" t="str">
        <f t="shared" si="23"/>
        <v>źle</v>
      </c>
      <c r="D105" s="46">
        <f t="shared" si="24"/>
        <v>0</v>
      </c>
      <c r="E105" s="46" t="str">
        <f t="shared" si="36"/>
        <v>źle</v>
      </c>
      <c r="F105" s="46">
        <f t="shared" si="25"/>
        <v>0</v>
      </c>
      <c r="G105" s="46" t="str">
        <f t="shared" si="37"/>
        <v>źle</v>
      </c>
      <c r="H105" s="46">
        <f t="shared" si="26"/>
        <v>0</v>
      </c>
      <c r="I105" s="46" t="str">
        <f t="shared" si="38"/>
        <v>1PT Plastyka Agnieszka Małgorzata Rosochacka (RC)</v>
      </c>
      <c r="J105" s="46">
        <f t="shared" si="27"/>
        <v>1</v>
      </c>
      <c r="K105" s="46" t="str">
        <f t="shared" si="39"/>
        <v>źle</v>
      </c>
      <c r="L105" s="46">
        <f t="shared" si="28"/>
        <v>0</v>
      </c>
      <c r="M105" s="55" t="str">
        <f t="shared" si="29"/>
        <v>źle</v>
      </c>
      <c r="N105" s="46">
        <f t="shared" si="30"/>
        <v>0</v>
      </c>
      <c r="O105" s="46" t="str">
        <f t="shared" si="31"/>
        <v>źle</v>
      </c>
      <c r="P105" s="46">
        <f t="shared" si="32"/>
        <v>0</v>
      </c>
      <c r="Q105" s="46" t="str">
        <f t="shared" si="40"/>
        <v>źle</v>
      </c>
      <c r="R105" s="46">
        <f t="shared" si="33"/>
        <v>0</v>
      </c>
      <c r="S105" s="46" t="str">
        <f t="shared" si="34"/>
        <v>źle</v>
      </c>
      <c r="T105" s="46">
        <f t="shared" si="35"/>
        <v>0</v>
      </c>
    </row>
    <row r="106" spans="1:20">
      <c r="A106" t="s">
        <v>582</v>
      </c>
      <c r="B106">
        <v>2</v>
      </c>
      <c r="C106" s="46" t="str">
        <f t="shared" si="23"/>
        <v>źle</v>
      </c>
      <c r="D106" s="46">
        <f t="shared" si="24"/>
        <v>0</v>
      </c>
      <c r="E106" s="46" t="str">
        <f t="shared" si="36"/>
        <v>źle</v>
      </c>
      <c r="F106" s="46">
        <f t="shared" si="25"/>
        <v>0</v>
      </c>
      <c r="G106" s="46" t="str">
        <f t="shared" si="37"/>
        <v>źle</v>
      </c>
      <c r="H106" s="46">
        <f t="shared" si="26"/>
        <v>0</v>
      </c>
      <c r="I106" s="46" t="str">
        <f t="shared" si="38"/>
        <v>1PT Religia Ryszard Siedlecki (RS)</v>
      </c>
      <c r="J106" s="46">
        <f t="shared" si="27"/>
        <v>2</v>
      </c>
      <c r="K106" s="46" t="str">
        <f t="shared" si="39"/>
        <v>źle</v>
      </c>
      <c r="L106" s="46">
        <f t="shared" si="28"/>
        <v>0</v>
      </c>
      <c r="M106" s="55" t="str">
        <f t="shared" si="29"/>
        <v>źle</v>
      </c>
      <c r="N106" s="46">
        <f t="shared" si="30"/>
        <v>0</v>
      </c>
      <c r="O106" s="46" t="str">
        <f t="shared" si="31"/>
        <v>źle</v>
      </c>
      <c r="P106" s="46">
        <f t="shared" si="32"/>
        <v>0</v>
      </c>
      <c r="Q106" s="46" t="str">
        <f t="shared" si="40"/>
        <v>źle</v>
      </c>
      <c r="R106" s="46">
        <f t="shared" si="33"/>
        <v>0</v>
      </c>
      <c r="S106" s="46" t="str">
        <f t="shared" si="34"/>
        <v>źle</v>
      </c>
      <c r="T106" s="46">
        <f t="shared" si="35"/>
        <v>0</v>
      </c>
    </row>
    <row r="107" spans="1:20">
      <c r="A107" t="s">
        <v>455</v>
      </c>
      <c r="B107">
        <v>3</v>
      </c>
      <c r="C107" s="46" t="str">
        <f t="shared" si="23"/>
        <v>źle</v>
      </c>
      <c r="D107" s="46">
        <f t="shared" si="24"/>
        <v>0</v>
      </c>
      <c r="E107" s="46" t="str">
        <f t="shared" si="36"/>
        <v>źle</v>
      </c>
      <c r="F107" s="46">
        <f t="shared" si="25"/>
        <v>0</v>
      </c>
      <c r="G107" s="46" t="str">
        <f t="shared" si="37"/>
        <v>źle</v>
      </c>
      <c r="H107" s="46">
        <f t="shared" si="26"/>
        <v>0</v>
      </c>
      <c r="I107" s="46" t="str">
        <f t="shared" si="38"/>
        <v>1PT Technologia gastronomiczna z towaroznawstwemK Danuta Dudzic (DD)</v>
      </c>
      <c r="J107" s="46">
        <f t="shared" si="27"/>
        <v>3</v>
      </c>
      <c r="K107" s="46" t="str">
        <f t="shared" si="39"/>
        <v>źle</v>
      </c>
      <c r="L107" s="46">
        <f t="shared" si="28"/>
        <v>0</v>
      </c>
      <c r="M107" s="55" t="str">
        <f t="shared" si="29"/>
        <v>źle</v>
      </c>
      <c r="N107" s="46">
        <f t="shared" si="30"/>
        <v>0</v>
      </c>
      <c r="O107" s="46" t="str">
        <f t="shared" si="31"/>
        <v>źle</v>
      </c>
      <c r="P107" s="46">
        <f t="shared" si="32"/>
        <v>0</v>
      </c>
      <c r="Q107" s="46" t="str">
        <f t="shared" si="40"/>
        <v>źle</v>
      </c>
      <c r="R107" s="46">
        <f t="shared" si="33"/>
        <v>0</v>
      </c>
      <c r="S107" s="46" t="str">
        <f t="shared" si="34"/>
        <v>źle</v>
      </c>
      <c r="T107" s="46">
        <f t="shared" si="35"/>
        <v>0</v>
      </c>
    </row>
    <row r="108" spans="1:20">
      <c r="A108" t="s">
        <v>616</v>
      </c>
      <c r="B108">
        <v>2</v>
      </c>
      <c r="C108" s="46" t="str">
        <f t="shared" si="23"/>
        <v>źle</v>
      </c>
      <c r="D108" s="46">
        <f t="shared" si="24"/>
        <v>0</v>
      </c>
      <c r="E108" s="46" t="str">
        <f t="shared" si="36"/>
        <v>źle</v>
      </c>
      <c r="F108" s="46">
        <f t="shared" si="25"/>
        <v>0</v>
      </c>
      <c r="G108" s="46" t="str">
        <f t="shared" si="37"/>
        <v>źle</v>
      </c>
      <c r="H108" s="46">
        <f t="shared" si="26"/>
        <v>0</v>
      </c>
      <c r="I108" s="46" t="str">
        <f t="shared" si="38"/>
        <v>1PT Wyposażenie techniczne zakładów gastronomicznych Anna Watras-Lekan (AW)</v>
      </c>
      <c r="J108" s="46">
        <f t="shared" si="27"/>
        <v>2</v>
      </c>
      <c r="K108" s="46" t="str">
        <f t="shared" si="39"/>
        <v>źle</v>
      </c>
      <c r="L108" s="46">
        <f t="shared" si="28"/>
        <v>0</v>
      </c>
      <c r="M108" s="55" t="str">
        <f t="shared" si="29"/>
        <v>źle</v>
      </c>
      <c r="N108" s="46">
        <f t="shared" si="30"/>
        <v>0</v>
      </c>
      <c r="O108" s="46" t="str">
        <f t="shared" si="31"/>
        <v>źle</v>
      </c>
      <c r="P108" s="46">
        <f t="shared" si="32"/>
        <v>0</v>
      </c>
      <c r="Q108" s="46" t="str">
        <f t="shared" si="40"/>
        <v>źle</v>
      </c>
      <c r="R108" s="46">
        <f t="shared" si="33"/>
        <v>0</v>
      </c>
      <c r="S108" s="46" t="str">
        <f t="shared" si="34"/>
        <v>źle</v>
      </c>
      <c r="T108" s="46">
        <f t="shared" si="35"/>
        <v>0</v>
      </c>
    </row>
    <row r="109" spans="1:20">
      <c r="A109" t="s">
        <v>565</v>
      </c>
      <c r="B109">
        <v>1</v>
      </c>
      <c r="C109" s="46" t="str">
        <f t="shared" si="23"/>
        <v>źle</v>
      </c>
      <c r="D109" s="46">
        <f t="shared" si="24"/>
        <v>0</v>
      </c>
      <c r="E109" s="46" t="str">
        <f t="shared" si="36"/>
        <v>źle</v>
      </c>
      <c r="F109" s="46">
        <f t="shared" si="25"/>
        <v>0</v>
      </c>
      <c r="G109" s="46" t="str">
        <f t="shared" si="37"/>
        <v>źle</v>
      </c>
      <c r="H109" s="46">
        <f t="shared" si="26"/>
        <v>0</v>
      </c>
      <c r="I109" s="46" t="str">
        <f t="shared" si="38"/>
        <v>1PT Zajęcia z wychowawcą Agnieszka Małgorzata Rosochacka (RC)</v>
      </c>
      <c r="J109" s="46">
        <f t="shared" si="27"/>
        <v>1</v>
      </c>
      <c r="K109" s="46" t="str">
        <f t="shared" si="39"/>
        <v>źle</v>
      </c>
      <c r="L109" s="46">
        <f t="shared" si="28"/>
        <v>0</v>
      </c>
      <c r="M109" s="55" t="str">
        <f t="shared" si="29"/>
        <v>źle</v>
      </c>
      <c r="N109" s="46">
        <f t="shared" si="30"/>
        <v>0</v>
      </c>
      <c r="O109" s="46" t="str">
        <f t="shared" si="31"/>
        <v>źle</v>
      </c>
      <c r="P109" s="46">
        <f t="shared" si="32"/>
        <v>0</v>
      </c>
      <c r="Q109" s="46" t="str">
        <f t="shared" si="40"/>
        <v>źle</v>
      </c>
      <c r="R109" s="46">
        <f t="shared" si="33"/>
        <v>0</v>
      </c>
      <c r="S109" s="46" t="str">
        <f t="shared" si="34"/>
        <v>źle</v>
      </c>
      <c r="T109" s="46">
        <f t="shared" si="35"/>
        <v>0</v>
      </c>
    </row>
    <row r="110" spans="1:20">
      <c r="A110" t="s">
        <v>479</v>
      </c>
      <c r="B110">
        <v>3</v>
      </c>
      <c r="C110" s="46" t="str">
        <f t="shared" si="23"/>
        <v>źle</v>
      </c>
      <c r="D110" s="46">
        <f t="shared" si="24"/>
        <v>0</v>
      </c>
      <c r="E110" s="46" t="str">
        <f t="shared" si="36"/>
        <v>źle</v>
      </c>
      <c r="F110" s="46">
        <f t="shared" si="25"/>
        <v>0</v>
      </c>
      <c r="G110" s="46" t="str">
        <f t="shared" si="37"/>
        <v>źle</v>
      </c>
      <c r="H110" s="46">
        <f t="shared" si="26"/>
        <v>0</v>
      </c>
      <c r="I110" s="46" t="str">
        <f t="shared" si="38"/>
        <v>1PT|ch+1P4|ch Wychowanie fizyczne Dawid Jaruga (DJ)</v>
      </c>
      <c r="J110" s="46">
        <f t="shared" si="27"/>
        <v>3</v>
      </c>
      <c r="K110" s="46" t="str">
        <f t="shared" si="39"/>
        <v>źle</v>
      </c>
      <c r="L110" s="46">
        <f t="shared" si="28"/>
        <v>0</v>
      </c>
      <c r="M110" s="55" t="str">
        <f t="shared" si="29"/>
        <v>źle</v>
      </c>
      <c r="N110" s="46">
        <f t="shared" si="30"/>
        <v>0</v>
      </c>
      <c r="O110" s="46" t="str">
        <f t="shared" si="31"/>
        <v>źle</v>
      </c>
      <c r="P110" s="46">
        <f t="shared" si="32"/>
        <v>0</v>
      </c>
      <c r="Q110" s="46" t="str">
        <f t="shared" si="40"/>
        <v>źle</v>
      </c>
      <c r="R110" s="46">
        <f t="shared" si="33"/>
        <v>0</v>
      </c>
      <c r="S110" s="46" t="str">
        <f t="shared" si="34"/>
        <v>źle</v>
      </c>
      <c r="T110" s="46">
        <f t="shared" si="35"/>
        <v>0</v>
      </c>
    </row>
    <row r="111" spans="1:20">
      <c r="A111" t="s">
        <v>476</v>
      </c>
      <c r="B111">
        <v>5</v>
      </c>
      <c r="C111" s="46" t="str">
        <f t="shared" si="23"/>
        <v>źle</v>
      </c>
      <c r="D111" s="46">
        <f t="shared" si="24"/>
        <v>0</v>
      </c>
      <c r="E111" s="46" t="str">
        <f t="shared" si="36"/>
        <v>źle</v>
      </c>
      <c r="F111" s="46">
        <f t="shared" si="25"/>
        <v>0</v>
      </c>
      <c r="G111" s="46" t="str">
        <f t="shared" si="37"/>
        <v>źle</v>
      </c>
      <c r="H111" s="46">
        <f t="shared" si="26"/>
        <v>0</v>
      </c>
      <c r="I111" s="46" t="str">
        <f t="shared" si="38"/>
        <v>1PT|gr1 Zajęcia praktyczne - procesy technologiczne w gastronmiii Jacek Jagiełło (JJ)</v>
      </c>
      <c r="J111" s="46">
        <f t="shared" si="27"/>
        <v>5</v>
      </c>
      <c r="K111" s="46" t="str">
        <f t="shared" si="39"/>
        <v>źle</v>
      </c>
      <c r="L111" s="46">
        <f t="shared" si="28"/>
        <v>0</v>
      </c>
      <c r="M111" s="55" t="str">
        <f t="shared" si="29"/>
        <v>źle</v>
      </c>
      <c r="N111" s="46">
        <f t="shared" si="30"/>
        <v>0</v>
      </c>
      <c r="O111" s="46" t="str">
        <f t="shared" si="31"/>
        <v>źle</v>
      </c>
      <c r="P111" s="46">
        <f t="shared" si="32"/>
        <v>0</v>
      </c>
      <c r="Q111" s="46" t="str">
        <f t="shared" si="40"/>
        <v>źle</v>
      </c>
      <c r="R111" s="46">
        <f t="shared" si="33"/>
        <v>0</v>
      </c>
      <c r="S111" s="46" t="str">
        <f t="shared" si="34"/>
        <v>źle</v>
      </c>
      <c r="T111" s="46">
        <f t="shared" si="35"/>
        <v>0</v>
      </c>
    </row>
    <row r="112" spans="1:20">
      <c r="A112" t="s">
        <v>567</v>
      </c>
      <c r="B112">
        <v>3.95</v>
      </c>
      <c r="C112" s="46" t="str">
        <f t="shared" si="23"/>
        <v>źle</v>
      </c>
      <c r="D112" s="46">
        <f t="shared" si="24"/>
        <v>0</v>
      </c>
      <c r="E112" s="46" t="str">
        <f t="shared" si="36"/>
        <v>źle</v>
      </c>
      <c r="F112" s="46">
        <f t="shared" si="25"/>
        <v>0</v>
      </c>
      <c r="G112" s="46" t="str">
        <f t="shared" si="37"/>
        <v>źle</v>
      </c>
      <c r="H112" s="46">
        <f t="shared" si="26"/>
        <v>0</v>
      </c>
      <c r="I112" s="46" t="str">
        <f t="shared" si="38"/>
        <v>1PT|gr2 Zajęcia praktyczne - procesy technologiczne w gastronmiii Anna Rybak (RA)</v>
      </c>
      <c r="J112" s="46">
        <f t="shared" si="27"/>
        <v>3.95</v>
      </c>
      <c r="K112" s="46" t="str">
        <f t="shared" si="39"/>
        <v>źle</v>
      </c>
      <c r="L112" s="46">
        <f t="shared" si="28"/>
        <v>0</v>
      </c>
      <c r="M112" s="55" t="str">
        <f t="shared" si="29"/>
        <v>źle</v>
      </c>
      <c r="N112" s="46">
        <f t="shared" si="30"/>
        <v>0</v>
      </c>
      <c r="O112" s="46" t="str">
        <f t="shared" si="31"/>
        <v>źle</v>
      </c>
      <c r="P112" s="46">
        <f t="shared" si="32"/>
        <v>0</v>
      </c>
      <c r="Q112" s="46" t="str">
        <f t="shared" si="40"/>
        <v>źle</v>
      </c>
      <c r="R112" s="46">
        <f t="shared" si="33"/>
        <v>0</v>
      </c>
      <c r="S112" s="46" t="str">
        <f t="shared" si="34"/>
        <v>źle</v>
      </c>
      <c r="T112" s="46">
        <f t="shared" si="35"/>
        <v>0</v>
      </c>
    </row>
    <row r="113" spans="1:20">
      <c r="A113" t="s">
        <v>452</v>
      </c>
      <c r="B113">
        <v>1.05</v>
      </c>
      <c r="C113" s="46" t="str">
        <f t="shared" si="23"/>
        <v>źle</v>
      </c>
      <c r="D113" s="46">
        <f t="shared" si="24"/>
        <v>0</v>
      </c>
      <c r="E113" s="46" t="str">
        <f t="shared" si="36"/>
        <v>źle</v>
      </c>
      <c r="F113" s="46">
        <f t="shared" si="25"/>
        <v>0</v>
      </c>
      <c r="G113" s="46" t="str">
        <f t="shared" si="37"/>
        <v>źle</v>
      </c>
      <c r="H113" s="46">
        <f t="shared" si="26"/>
        <v>0</v>
      </c>
      <c r="I113" s="46" t="str">
        <f t="shared" si="38"/>
        <v>1PT|gr2 Zajęcia praktyczne - procesy technologiczne w gastronmiii Danuta Dudzic (DD)</v>
      </c>
      <c r="J113" s="46">
        <f t="shared" si="27"/>
        <v>1.05</v>
      </c>
      <c r="K113" s="46" t="str">
        <f t="shared" si="39"/>
        <v>źle</v>
      </c>
      <c r="L113" s="46">
        <f t="shared" si="28"/>
        <v>0</v>
      </c>
      <c r="M113" s="55" t="str">
        <f t="shared" si="29"/>
        <v>źle</v>
      </c>
      <c r="N113" s="46">
        <f t="shared" si="30"/>
        <v>0</v>
      </c>
      <c r="O113" s="46" t="str">
        <f t="shared" si="31"/>
        <v>źle</v>
      </c>
      <c r="P113" s="46">
        <f t="shared" si="32"/>
        <v>0</v>
      </c>
      <c r="Q113" s="46" t="str">
        <f t="shared" si="40"/>
        <v>źle</v>
      </c>
      <c r="R113" s="46">
        <f t="shared" si="33"/>
        <v>0</v>
      </c>
      <c r="S113" s="46" t="str">
        <f t="shared" si="34"/>
        <v>źle</v>
      </c>
      <c r="T113" s="46">
        <f t="shared" si="35"/>
        <v>0</v>
      </c>
    </row>
    <row r="114" spans="1:20">
      <c r="A114" t="s">
        <v>518</v>
      </c>
      <c r="B114">
        <v>1</v>
      </c>
      <c r="C114" s="46" t="str">
        <f t="shared" si="23"/>
        <v>źle</v>
      </c>
      <c r="D114" s="46">
        <f t="shared" si="24"/>
        <v>0</v>
      </c>
      <c r="E114" s="46" t="str">
        <f t="shared" si="36"/>
        <v>źle</v>
      </c>
      <c r="F114" s="46">
        <f t="shared" si="25"/>
        <v>0</v>
      </c>
      <c r="G114" s="46" t="str">
        <f t="shared" si="37"/>
        <v>źle</v>
      </c>
      <c r="H114" s="46">
        <f t="shared" si="26"/>
        <v>0</v>
      </c>
      <c r="I114" s="46" t="str">
        <f t="shared" si="38"/>
        <v>źle</v>
      </c>
      <c r="J114" s="46">
        <f t="shared" si="27"/>
        <v>0</v>
      </c>
      <c r="K114" s="46" t="str">
        <f t="shared" si="39"/>
        <v>2B4 Działalność gospodarcza Anna Małgorzata Kowalik (Ko)</v>
      </c>
      <c r="L114" s="46">
        <f t="shared" si="28"/>
        <v>1</v>
      </c>
      <c r="M114" s="55" t="str">
        <f t="shared" si="29"/>
        <v>źle</v>
      </c>
      <c r="N114" s="46">
        <f t="shared" si="30"/>
        <v>0</v>
      </c>
      <c r="O114" s="46" t="str">
        <f t="shared" si="31"/>
        <v>źle</v>
      </c>
      <c r="P114" s="46">
        <f t="shared" si="32"/>
        <v>0</v>
      </c>
      <c r="Q114" s="46" t="str">
        <f t="shared" si="40"/>
        <v>źle</v>
      </c>
      <c r="R114" s="46">
        <f t="shared" si="33"/>
        <v>0</v>
      </c>
      <c r="S114" s="46" t="str">
        <f t="shared" si="34"/>
        <v>źle</v>
      </c>
      <c r="T114" s="46">
        <f t="shared" si="35"/>
        <v>0</v>
      </c>
    </row>
    <row r="115" spans="1:20">
      <c r="A115" t="s">
        <v>597</v>
      </c>
      <c r="B115">
        <v>3</v>
      </c>
      <c r="C115" s="46" t="str">
        <f t="shared" si="23"/>
        <v>źle</v>
      </c>
      <c r="D115" s="46">
        <f t="shared" si="24"/>
        <v>0</v>
      </c>
      <c r="E115" s="46" t="str">
        <f t="shared" si="36"/>
        <v>źle</v>
      </c>
      <c r="F115" s="46">
        <f t="shared" si="25"/>
        <v>0</v>
      </c>
      <c r="G115" s="46" t="str">
        <f t="shared" si="37"/>
        <v>źle</v>
      </c>
      <c r="H115" s="46">
        <f t="shared" si="26"/>
        <v>0</v>
      </c>
      <c r="I115" s="46" t="str">
        <f t="shared" si="38"/>
        <v>źle</v>
      </c>
      <c r="J115" s="46">
        <f t="shared" si="27"/>
        <v>0</v>
      </c>
      <c r="K115" s="46" t="str">
        <f t="shared" si="39"/>
        <v>2B4 Fizyka rozszerzona Małgorzata Świech (MŚ)</v>
      </c>
      <c r="L115" s="46">
        <f t="shared" si="28"/>
        <v>3</v>
      </c>
      <c r="M115" s="55" t="str">
        <f t="shared" si="29"/>
        <v>źle</v>
      </c>
      <c r="N115" s="46">
        <f t="shared" si="30"/>
        <v>0</v>
      </c>
      <c r="O115" s="46" t="str">
        <f t="shared" si="31"/>
        <v>źle</v>
      </c>
      <c r="P115" s="46">
        <f t="shared" si="32"/>
        <v>0</v>
      </c>
      <c r="Q115" s="46" t="str">
        <f t="shared" si="40"/>
        <v>źle</v>
      </c>
      <c r="R115" s="46">
        <f t="shared" si="33"/>
        <v>0</v>
      </c>
      <c r="S115" s="46" t="str">
        <f t="shared" si="34"/>
        <v>źle</v>
      </c>
      <c r="T115" s="46">
        <f t="shared" si="35"/>
        <v>0</v>
      </c>
    </row>
    <row r="116" spans="1:20">
      <c r="A116" t="s">
        <v>499</v>
      </c>
      <c r="B116">
        <v>2</v>
      </c>
      <c r="C116" s="46" t="str">
        <f t="shared" si="23"/>
        <v>źle</v>
      </c>
      <c r="D116" s="46">
        <f t="shared" si="24"/>
        <v>0</v>
      </c>
      <c r="E116" s="46" t="str">
        <f t="shared" si="36"/>
        <v>źle</v>
      </c>
      <c r="F116" s="46">
        <f t="shared" si="25"/>
        <v>0</v>
      </c>
      <c r="G116" s="46" t="str">
        <f t="shared" si="37"/>
        <v>źle</v>
      </c>
      <c r="H116" s="46">
        <f t="shared" si="26"/>
        <v>0</v>
      </c>
      <c r="I116" s="46" t="str">
        <f t="shared" si="38"/>
        <v>źle</v>
      </c>
      <c r="J116" s="46">
        <f t="shared" si="27"/>
        <v>0</v>
      </c>
      <c r="K116" s="46" t="str">
        <f t="shared" si="39"/>
        <v>2B4 Język angielski Anna Beata Karwat (AK)</v>
      </c>
      <c r="L116" s="46">
        <f t="shared" si="28"/>
        <v>2</v>
      </c>
      <c r="M116" s="55" t="str">
        <f t="shared" si="29"/>
        <v>źle</v>
      </c>
      <c r="N116" s="46">
        <f t="shared" si="30"/>
        <v>0</v>
      </c>
      <c r="O116" s="46" t="str">
        <f t="shared" si="31"/>
        <v>źle</v>
      </c>
      <c r="P116" s="46">
        <f t="shared" si="32"/>
        <v>0</v>
      </c>
      <c r="Q116" s="46" t="str">
        <f t="shared" si="40"/>
        <v>źle</v>
      </c>
      <c r="R116" s="46">
        <f t="shared" si="33"/>
        <v>0</v>
      </c>
      <c r="S116" s="46" t="str">
        <f t="shared" si="34"/>
        <v>źle</v>
      </c>
      <c r="T116" s="46">
        <f t="shared" si="35"/>
        <v>0</v>
      </c>
    </row>
    <row r="117" spans="1:20">
      <c r="A117" t="s">
        <v>535</v>
      </c>
      <c r="B117">
        <v>1</v>
      </c>
      <c r="C117" s="46" t="str">
        <f t="shared" si="23"/>
        <v>źle</v>
      </c>
      <c r="D117" s="46">
        <f t="shared" si="24"/>
        <v>0</v>
      </c>
      <c r="E117" s="46" t="str">
        <f t="shared" si="36"/>
        <v>źle</v>
      </c>
      <c r="F117" s="46">
        <f t="shared" si="25"/>
        <v>0</v>
      </c>
      <c r="G117" s="46" t="str">
        <f t="shared" si="37"/>
        <v>źle</v>
      </c>
      <c r="H117" s="46">
        <f t="shared" si="26"/>
        <v>0</v>
      </c>
      <c r="I117" s="46" t="str">
        <f t="shared" si="38"/>
        <v>źle</v>
      </c>
      <c r="J117" s="46">
        <f t="shared" si="27"/>
        <v>0</v>
      </c>
      <c r="K117" s="46" t="str">
        <f t="shared" si="39"/>
        <v>2B4 Język niemiecki Renata Olida (RO)</v>
      </c>
      <c r="L117" s="46">
        <f t="shared" si="28"/>
        <v>1</v>
      </c>
      <c r="M117" s="55" t="str">
        <f t="shared" si="29"/>
        <v>źle</v>
      </c>
      <c r="N117" s="46">
        <f t="shared" si="30"/>
        <v>0</v>
      </c>
      <c r="O117" s="46" t="str">
        <f t="shared" si="31"/>
        <v>źle</v>
      </c>
      <c r="P117" s="46">
        <f t="shared" si="32"/>
        <v>0</v>
      </c>
      <c r="Q117" s="46" t="str">
        <f t="shared" si="40"/>
        <v>źle</v>
      </c>
      <c r="R117" s="46">
        <f t="shared" si="33"/>
        <v>0</v>
      </c>
      <c r="S117" s="46" t="str">
        <f t="shared" si="34"/>
        <v>źle</v>
      </c>
      <c r="T117" s="46">
        <f t="shared" si="35"/>
        <v>0</v>
      </c>
    </row>
    <row r="118" spans="1:20">
      <c r="A118" t="s">
        <v>411</v>
      </c>
      <c r="B118">
        <v>3</v>
      </c>
      <c r="C118" s="46" t="str">
        <f t="shared" si="23"/>
        <v>źle</v>
      </c>
      <c r="D118" s="46">
        <f t="shared" si="24"/>
        <v>0</v>
      </c>
      <c r="E118" s="46" t="str">
        <f t="shared" si="36"/>
        <v>źle</v>
      </c>
      <c r="F118" s="46">
        <f t="shared" si="25"/>
        <v>0</v>
      </c>
      <c r="G118" s="46" t="str">
        <f t="shared" si="37"/>
        <v>źle</v>
      </c>
      <c r="H118" s="46">
        <f t="shared" si="26"/>
        <v>0</v>
      </c>
      <c r="I118" s="46" t="str">
        <f t="shared" si="38"/>
        <v>źle</v>
      </c>
      <c r="J118" s="46">
        <f t="shared" si="27"/>
        <v>0</v>
      </c>
      <c r="K118" s="46" t="str">
        <f t="shared" si="39"/>
        <v>2B4 Język polski Ewa Dobrzańska-Mochniej (ED)</v>
      </c>
      <c r="L118" s="46">
        <f t="shared" si="28"/>
        <v>3</v>
      </c>
      <c r="M118" s="55" t="str">
        <f t="shared" si="29"/>
        <v>źle</v>
      </c>
      <c r="N118" s="46">
        <f t="shared" si="30"/>
        <v>0</v>
      </c>
      <c r="O118" s="46" t="str">
        <f t="shared" si="31"/>
        <v>źle</v>
      </c>
      <c r="P118" s="46">
        <f t="shared" si="32"/>
        <v>0</v>
      </c>
      <c r="Q118" s="46" t="str">
        <f t="shared" si="40"/>
        <v>źle</v>
      </c>
      <c r="R118" s="46">
        <f t="shared" si="33"/>
        <v>0</v>
      </c>
      <c r="S118" s="46" t="str">
        <f t="shared" si="34"/>
        <v>źle</v>
      </c>
      <c r="T118" s="46">
        <f t="shared" si="35"/>
        <v>0</v>
      </c>
    </row>
    <row r="119" spans="1:20">
      <c r="A119" t="s">
        <v>623</v>
      </c>
      <c r="B119">
        <v>2</v>
      </c>
      <c r="C119" s="46" t="str">
        <f t="shared" si="23"/>
        <v>źle</v>
      </c>
      <c r="D119" s="46">
        <f t="shared" si="24"/>
        <v>0</v>
      </c>
      <c r="E119" s="46" t="str">
        <f t="shared" si="36"/>
        <v>źle</v>
      </c>
      <c r="F119" s="46">
        <f t="shared" si="25"/>
        <v>0</v>
      </c>
      <c r="G119" s="46" t="str">
        <f t="shared" si="37"/>
        <v>źle</v>
      </c>
      <c r="H119" s="46">
        <f t="shared" si="26"/>
        <v>0</v>
      </c>
      <c r="I119" s="46" t="str">
        <f t="shared" si="38"/>
        <v>źle</v>
      </c>
      <c r="J119" s="46">
        <f t="shared" si="27"/>
        <v>0</v>
      </c>
      <c r="K119" s="46" t="str">
        <f t="shared" si="39"/>
        <v>2B4 Maszyny rolnicze Dariusz Wróbel (WR)</v>
      </c>
      <c r="L119" s="46">
        <f t="shared" si="28"/>
        <v>2</v>
      </c>
      <c r="M119" s="55" t="str">
        <f t="shared" si="29"/>
        <v>źle</v>
      </c>
      <c r="N119" s="46">
        <f t="shared" si="30"/>
        <v>0</v>
      </c>
      <c r="O119" s="46" t="str">
        <f t="shared" si="31"/>
        <v>źle</v>
      </c>
      <c r="P119" s="46">
        <f t="shared" si="32"/>
        <v>0</v>
      </c>
      <c r="Q119" s="46" t="str">
        <f t="shared" si="40"/>
        <v>źle</v>
      </c>
      <c r="R119" s="46">
        <f t="shared" si="33"/>
        <v>0</v>
      </c>
      <c r="S119" s="46" t="str">
        <f t="shared" si="34"/>
        <v>źle</v>
      </c>
      <c r="T119" s="46">
        <f t="shared" si="35"/>
        <v>0</v>
      </c>
    </row>
    <row r="120" spans="1:20">
      <c r="A120" t="s">
        <v>473</v>
      </c>
      <c r="B120">
        <v>2</v>
      </c>
      <c r="C120" s="46" t="str">
        <f t="shared" si="23"/>
        <v>źle</v>
      </c>
      <c r="D120" s="46">
        <f t="shared" si="24"/>
        <v>0</v>
      </c>
      <c r="E120" s="46" t="str">
        <f t="shared" si="36"/>
        <v>źle</v>
      </c>
      <c r="F120" s="46">
        <f t="shared" si="25"/>
        <v>0</v>
      </c>
      <c r="G120" s="46" t="str">
        <f t="shared" si="37"/>
        <v>źle</v>
      </c>
      <c r="H120" s="46">
        <f t="shared" si="26"/>
        <v>0</v>
      </c>
      <c r="I120" s="46" t="str">
        <f t="shared" si="38"/>
        <v>źle</v>
      </c>
      <c r="J120" s="46">
        <f t="shared" si="27"/>
        <v>0</v>
      </c>
      <c r="K120" s="46" t="str">
        <f t="shared" si="39"/>
        <v>2B4 Matematyka Renata Dyk (DR)</v>
      </c>
      <c r="L120" s="46">
        <f t="shared" si="28"/>
        <v>2</v>
      </c>
      <c r="M120" s="55" t="str">
        <f t="shared" si="29"/>
        <v>źle</v>
      </c>
      <c r="N120" s="46">
        <f t="shared" si="30"/>
        <v>0</v>
      </c>
      <c r="O120" s="46" t="str">
        <f t="shared" si="31"/>
        <v>źle</v>
      </c>
      <c r="P120" s="46">
        <f t="shared" si="32"/>
        <v>0</v>
      </c>
      <c r="Q120" s="46" t="str">
        <f t="shared" si="40"/>
        <v>źle</v>
      </c>
      <c r="R120" s="46">
        <f t="shared" si="33"/>
        <v>0</v>
      </c>
      <c r="S120" s="46" t="str">
        <f t="shared" si="34"/>
        <v>źle</v>
      </c>
      <c r="T120" s="46">
        <f t="shared" si="35"/>
        <v>0</v>
      </c>
    </row>
    <row r="121" spans="1:20">
      <c r="A121" t="s">
        <v>465</v>
      </c>
      <c r="B121">
        <v>1</v>
      </c>
      <c r="C121" s="46" t="str">
        <f t="shared" si="23"/>
        <v>źle</v>
      </c>
      <c r="D121" s="46">
        <f t="shared" si="24"/>
        <v>0</v>
      </c>
      <c r="E121" s="46" t="str">
        <f t="shared" si="36"/>
        <v>źle</v>
      </c>
      <c r="F121" s="46">
        <f t="shared" si="25"/>
        <v>0</v>
      </c>
      <c r="G121" s="46" t="str">
        <f t="shared" si="37"/>
        <v>źle</v>
      </c>
      <c r="H121" s="46">
        <f t="shared" si="26"/>
        <v>0</v>
      </c>
      <c r="I121" s="46" t="str">
        <f t="shared" si="38"/>
        <v>źle</v>
      </c>
      <c r="J121" s="46">
        <f t="shared" si="27"/>
        <v>0</v>
      </c>
      <c r="K121" s="46" t="str">
        <f t="shared" si="39"/>
        <v>2B4 Matematyka rozszerzona Renata Dyk (DR)</v>
      </c>
      <c r="L121" s="46">
        <f t="shared" si="28"/>
        <v>1</v>
      </c>
      <c r="M121" s="55" t="str">
        <f t="shared" si="29"/>
        <v>źle</v>
      </c>
      <c r="N121" s="46">
        <f t="shared" si="30"/>
        <v>0</v>
      </c>
      <c r="O121" s="46" t="str">
        <f t="shared" si="31"/>
        <v>źle</v>
      </c>
      <c r="P121" s="46">
        <f t="shared" si="32"/>
        <v>0</v>
      </c>
      <c r="Q121" s="46" t="str">
        <f t="shared" si="40"/>
        <v>źle</v>
      </c>
      <c r="R121" s="46">
        <f t="shared" si="33"/>
        <v>0</v>
      </c>
      <c r="S121" s="46" t="str">
        <f t="shared" si="34"/>
        <v>źle</v>
      </c>
      <c r="T121" s="46">
        <f t="shared" si="35"/>
        <v>0</v>
      </c>
    </row>
    <row r="122" spans="1:20">
      <c r="A122" t="s">
        <v>594</v>
      </c>
      <c r="B122">
        <v>1</v>
      </c>
      <c r="C122" s="46" t="str">
        <f t="shared" si="23"/>
        <v>źle</v>
      </c>
      <c r="D122" s="46">
        <f t="shared" si="24"/>
        <v>0</v>
      </c>
      <c r="E122" s="46" t="str">
        <f t="shared" si="36"/>
        <v>źle</v>
      </c>
      <c r="F122" s="46">
        <f t="shared" si="25"/>
        <v>0</v>
      </c>
      <c r="G122" s="46" t="str">
        <f t="shared" si="37"/>
        <v>źle</v>
      </c>
      <c r="H122" s="46">
        <f t="shared" si="26"/>
        <v>0</v>
      </c>
      <c r="I122" s="46" t="str">
        <f t="shared" si="38"/>
        <v>źle</v>
      </c>
      <c r="J122" s="46">
        <f t="shared" si="27"/>
        <v>0</v>
      </c>
      <c r="K122" s="46" t="str">
        <f t="shared" si="39"/>
        <v>2B4 Podstawy konstrukcji maszyn ee Anna Skubisz (SA)</v>
      </c>
      <c r="L122" s="46">
        <f t="shared" si="28"/>
        <v>1</v>
      </c>
      <c r="M122" s="55" t="str">
        <f t="shared" si="29"/>
        <v>źle</v>
      </c>
      <c r="N122" s="46">
        <f t="shared" si="30"/>
        <v>0</v>
      </c>
      <c r="O122" s="46" t="str">
        <f t="shared" si="31"/>
        <v>źle</v>
      </c>
      <c r="P122" s="46">
        <f t="shared" si="32"/>
        <v>0</v>
      </c>
      <c r="Q122" s="46" t="str">
        <f t="shared" si="40"/>
        <v>źle</v>
      </c>
      <c r="R122" s="46">
        <f t="shared" si="33"/>
        <v>0</v>
      </c>
      <c r="S122" s="46" t="str">
        <f t="shared" si="34"/>
        <v>źle</v>
      </c>
      <c r="T122" s="46">
        <f t="shared" si="35"/>
        <v>0</v>
      </c>
    </row>
    <row r="123" spans="1:20">
      <c r="A123" t="s">
        <v>519</v>
      </c>
      <c r="B123">
        <v>1</v>
      </c>
      <c r="C123" s="46" t="str">
        <f t="shared" si="23"/>
        <v>źle</v>
      </c>
      <c r="D123" s="46">
        <f t="shared" si="24"/>
        <v>0</v>
      </c>
      <c r="E123" s="46" t="str">
        <f t="shared" si="36"/>
        <v>źle</v>
      </c>
      <c r="F123" s="46">
        <f t="shared" si="25"/>
        <v>0</v>
      </c>
      <c r="G123" s="46" t="str">
        <f t="shared" si="37"/>
        <v>źle</v>
      </c>
      <c r="H123" s="46">
        <f t="shared" si="26"/>
        <v>0</v>
      </c>
      <c r="I123" s="46" t="str">
        <f t="shared" si="38"/>
        <v>źle</v>
      </c>
      <c r="J123" s="46">
        <f t="shared" si="27"/>
        <v>0</v>
      </c>
      <c r="K123" s="46" t="str">
        <f t="shared" si="39"/>
        <v>2B4 Podstawy przedsiębiorczości Anna Małgorzata Kowalik (Ko)</v>
      </c>
      <c r="L123" s="46">
        <f t="shared" si="28"/>
        <v>1</v>
      </c>
      <c r="M123" s="55" t="str">
        <f t="shared" si="29"/>
        <v>źle</v>
      </c>
      <c r="N123" s="46">
        <f t="shared" si="30"/>
        <v>0</v>
      </c>
      <c r="O123" s="46" t="str">
        <f t="shared" si="31"/>
        <v>źle</v>
      </c>
      <c r="P123" s="46">
        <f t="shared" si="32"/>
        <v>0</v>
      </c>
      <c r="Q123" s="46" t="str">
        <f t="shared" si="40"/>
        <v>źle</v>
      </c>
      <c r="R123" s="46">
        <f t="shared" si="33"/>
        <v>0</v>
      </c>
      <c r="S123" s="46" t="str">
        <f t="shared" si="34"/>
        <v>źle</v>
      </c>
      <c r="T123" s="46">
        <f t="shared" si="35"/>
        <v>0</v>
      </c>
    </row>
    <row r="124" spans="1:20">
      <c r="A124" t="s">
        <v>420</v>
      </c>
      <c r="B124">
        <v>1</v>
      </c>
      <c r="C124" s="46" t="str">
        <f t="shared" si="23"/>
        <v>źle</v>
      </c>
      <c r="D124" s="46">
        <f t="shared" si="24"/>
        <v>0</v>
      </c>
      <c r="E124" s="46" t="str">
        <f t="shared" si="36"/>
        <v>źle</v>
      </c>
      <c r="F124" s="46">
        <f t="shared" si="25"/>
        <v>0</v>
      </c>
      <c r="G124" s="46" t="str">
        <f t="shared" si="37"/>
        <v>źle</v>
      </c>
      <c r="H124" s="46">
        <f t="shared" si="26"/>
        <v>0</v>
      </c>
      <c r="I124" s="46" t="str">
        <f t="shared" si="38"/>
        <v>źle</v>
      </c>
      <c r="J124" s="46">
        <f t="shared" si="27"/>
        <v>0</v>
      </c>
      <c r="K124" s="46" t="str">
        <f t="shared" si="39"/>
        <v>2B4 Pojazdy rolnicze Janusz Łaniewski (JŁ)</v>
      </c>
      <c r="L124" s="46">
        <f t="shared" si="28"/>
        <v>1</v>
      </c>
      <c r="M124" s="55" t="str">
        <f t="shared" si="29"/>
        <v>źle</v>
      </c>
      <c r="N124" s="46">
        <f t="shared" si="30"/>
        <v>0</v>
      </c>
      <c r="O124" s="46" t="str">
        <f t="shared" si="31"/>
        <v>źle</v>
      </c>
      <c r="P124" s="46">
        <f t="shared" si="32"/>
        <v>0</v>
      </c>
      <c r="Q124" s="46" t="str">
        <f t="shared" si="40"/>
        <v>źle</v>
      </c>
      <c r="R124" s="46">
        <f t="shared" si="33"/>
        <v>0</v>
      </c>
      <c r="S124" s="46" t="str">
        <f t="shared" si="34"/>
        <v>źle</v>
      </c>
      <c r="T124" s="46">
        <f t="shared" si="35"/>
        <v>0</v>
      </c>
    </row>
    <row r="125" spans="1:20">
      <c r="A125" t="s">
        <v>545</v>
      </c>
      <c r="B125">
        <v>1</v>
      </c>
      <c r="C125" s="46" t="str">
        <f t="shared" si="23"/>
        <v>źle</v>
      </c>
      <c r="D125" s="46">
        <f t="shared" si="24"/>
        <v>0</v>
      </c>
      <c r="E125" s="46" t="str">
        <f t="shared" si="36"/>
        <v>źle</v>
      </c>
      <c r="F125" s="46">
        <f t="shared" si="25"/>
        <v>0</v>
      </c>
      <c r="G125" s="46" t="str">
        <f t="shared" si="37"/>
        <v>źle</v>
      </c>
      <c r="H125" s="46">
        <f t="shared" si="26"/>
        <v>0</v>
      </c>
      <c r="I125" s="46" t="str">
        <f t="shared" si="38"/>
        <v>źle</v>
      </c>
      <c r="J125" s="46">
        <f t="shared" si="27"/>
        <v>0</v>
      </c>
      <c r="K125" s="46" t="str">
        <f t="shared" si="39"/>
        <v>2B4 Przepisy ruchu drogowego B Krzysztof Rękas (RK)</v>
      </c>
      <c r="L125" s="46">
        <f t="shared" si="28"/>
        <v>1</v>
      </c>
      <c r="M125" s="55" t="str">
        <f t="shared" si="29"/>
        <v>źle</v>
      </c>
      <c r="N125" s="46">
        <f t="shared" si="30"/>
        <v>0</v>
      </c>
      <c r="O125" s="46" t="str">
        <f t="shared" si="31"/>
        <v>źle</v>
      </c>
      <c r="P125" s="46">
        <f t="shared" si="32"/>
        <v>0</v>
      </c>
      <c r="Q125" s="46" t="str">
        <f t="shared" si="40"/>
        <v>źle</v>
      </c>
      <c r="R125" s="46">
        <f t="shared" si="33"/>
        <v>0</v>
      </c>
      <c r="S125" s="46" t="str">
        <f t="shared" si="34"/>
        <v>źle</v>
      </c>
      <c r="T125" s="46">
        <f t="shared" si="35"/>
        <v>0</v>
      </c>
    </row>
    <row r="126" spans="1:20">
      <c r="A126" t="s">
        <v>585</v>
      </c>
      <c r="B126">
        <v>2</v>
      </c>
      <c r="C126" s="46" t="str">
        <f t="shared" si="23"/>
        <v>źle</v>
      </c>
      <c r="D126" s="46">
        <f t="shared" si="24"/>
        <v>0</v>
      </c>
      <c r="E126" s="46" t="str">
        <f t="shared" si="36"/>
        <v>źle</v>
      </c>
      <c r="F126" s="46">
        <f t="shared" si="25"/>
        <v>0</v>
      </c>
      <c r="G126" s="46" t="str">
        <f t="shared" si="37"/>
        <v>źle</v>
      </c>
      <c r="H126" s="46">
        <f t="shared" si="26"/>
        <v>0</v>
      </c>
      <c r="I126" s="46" t="str">
        <f t="shared" si="38"/>
        <v>źle</v>
      </c>
      <c r="J126" s="46">
        <f t="shared" si="27"/>
        <v>0</v>
      </c>
      <c r="K126" s="46" t="str">
        <f t="shared" si="39"/>
        <v>2B4 Religia Ryszard Siedlecki (RS)</v>
      </c>
      <c r="L126" s="46">
        <f t="shared" si="28"/>
        <v>2</v>
      </c>
      <c r="M126" s="55" t="str">
        <f t="shared" si="29"/>
        <v>źle</v>
      </c>
      <c r="N126" s="46">
        <f t="shared" si="30"/>
        <v>0</v>
      </c>
      <c r="O126" s="46" t="str">
        <f t="shared" si="31"/>
        <v>źle</v>
      </c>
      <c r="P126" s="46">
        <f t="shared" si="32"/>
        <v>0</v>
      </c>
      <c r="Q126" s="46" t="str">
        <f t="shared" si="40"/>
        <v>źle</v>
      </c>
      <c r="R126" s="46">
        <f t="shared" si="33"/>
        <v>0</v>
      </c>
      <c r="S126" s="46" t="str">
        <f t="shared" si="34"/>
        <v>źle</v>
      </c>
      <c r="T126" s="46">
        <f t="shared" si="35"/>
        <v>0</v>
      </c>
    </row>
    <row r="127" spans="1:20">
      <c r="A127" t="s">
        <v>486</v>
      </c>
      <c r="B127">
        <v>3</v>
      </c>
      <c r="C127" s="46" t="str">
        <f t="shared" si="23"/>
        <v>źle</v>
      </c>
      <c r="D127" s="46">
        <f t="shared" si="24"/>
        <v>0</v>
      </c>
      <c r="E127" s="46" t="str">
        <f t="shared" si="36"/>
        <v>źle</v>
      </c>
      <c r="F127" s="46">
        <f t="shared" si="25"/>
        <v>0</v>
      </c>
      <c r="G127" s="46" t="str">
        <f t="shared" si="37"/>
        <v>źle</v>
      </c>
      <c r="H127" s="46">
        <f t="shared" si="26"/>
        <v>0</v>
      </c>
      <c r="I127" s="46" t="str">
        <f t="shared" si="38"/>
        <v>źle</v>
      </c>
      <c r="J127" s="46">
        <f t="shared" si="27"/>
        <v>0</v>
      </c>
      <c r="K127" s="46" t="str">
        <f t="shared" si="39"/>
        <v>2B4 Wychowanie fizyczne Waldemar Jurkiewicz (WJ)</v>
      </c>
      <c r="L127" s="46">
        <f t="shared" si="28"/>
        <v>3</v>
      </c>
      <c r="M127" s="55" t="str">
        <f t="shared" si="29"/>
        <v>źle</v>
      </c>
      <c r="N127" s="46">
        <f t="shared" si="30"/>
        <v>0</v>
      </c>
      <c r="O127" s="46" t="str">
        <f t="shared" si="31"/>
        <v>źle</v>
      </c>
      <c r="P127" s="46">
        <f t="shared" si="32"/>
        <v>0</v>
      </c>
      <c r="Q127" s="46" t="str">
        <f t="shared" si="40"/>
        <v>źle</v>
      </c>
      <c r="R127" s="46">
        <f t="shared" si="33"/>
        <v>0</v>
      </c>
      <c r="S127" s="46" t="str">
        <f t="shared" si="34"/>
        <v>źle</v>
      </c>
      <c r="T127" s="46">
        <f t="shared" si="35"/>
        <v>0</v>
      </c>
    </row>
    <row r="128" spans="1:20">
      <c r="A128" t="s">
        <v>487</v>
      </c>
      <c r="B128">
        <v>1</v>
      </c>
      <c r="C128" s="46" t="str">
        <f t="shared" si="23"/>
        <v>źle</v>
      </c>
      <c r="D128" s="46">
        <f t="shared" si="24"/>
        <v>0</v>
      </c>
      <c r="E128" s="46" t="str">
        <f t="shared" si="36"/>
        <v>źle</v>
      </c>
      <c r="F128" s="46">
        <f t="shared" si="25"/>
        <v>0</v>
      </c>
      <c r="G128" s="46" t="str">
        <f t="shared" si="37"/>
        <v>źle</v>
      </c>
      <c r="H128" s="46">
        <f t="shared" si="26"/>
        <v>0</v>
      </c>
      <c r="I128" s="46" t="str">
        <f t="shared" si="38"/>
        <v>źle</v>
      </c>
      <c r="J128" s="46">
        <f t="shared" si="27"/>
        <v>0</v>
      </c>
      <c r="K128" s="46" t="str">
        <f t="shared" si="39"/>
        <v>2B4 Zajęcia z wychowawcą Waldemar Jurkiewicz (WJ)</v>
      </c>
      <c r="L128" s="46">
        <f t="shared" si="28"/>
        <v>1</v>
      </c>
      <c r="M128" s="55" t="str">
        <f t="shared" si="29"/>
        <v>źle</v>
      </c>
      <c r="N128" s="46">
        <f t="shared" si="30"/>
        <v>0</v>
      </c>
      <c r="O128" s="46" t="str">
        <f t="shared" si="31"/>
        <v>źle</v>
      </c>
      <c r="P128" s="46">
        <f t="shared" si="32"/>
        <v>0</v>
      </c>
      <c r="Q128" s="46" t="str">
        <f t="shared" si="40"/>
        <v>źle</v>
      </c>
      <c r="R128" s="46">
        <f t="shared" si="33"/>
        <v>0</v>
      </c>
      <c r="S128" s="46" t="str">
        <f t="shared" si="34"/>
        <v>źle</v>
      </c>
      <c r="T128" s="46">
        <f t="shared" si="35"/>
        <v>0</v>
      </c>
    </row>
    <row r="129" spans="1:20">
      <c r="A129" t="s">
        <v>528</v>
      </c>
      <c r="B129">
        <v>6</v>
      </c>
      <c r="C129" s="46" t="str">
        <f t="shared" si="23"/>
        <v>źle</v>
      </c>
      <c r="D129" s="46">
        <f t="shared" si="24"/>
        <v>0</v>
      </c>
      <c r="E129" s="46" t="str">
        <f t="shared" si="36"/>
        <v>źle</v>
      </c>
      <c r="F129" s="46">
        <f t="shared" si="25"/>
        <v>0</v>
      </c>
      <c r="G129" s="46" t="str">
        <f t="shared" si="37"/>
        <v>źle</v>
      </c>
      <c r="H129" s="46">
        <f t="shared" si="26"/>
        <v>0</v>
      </c>
      <c r="I129" s="46" t="str">
        <f t="shared" si="38"/>
        <v>źle</v>
      </c>
      <c r="J129" s="46">
        <f t="shared" si="27"/>
        <v>0</v>
      </c>
      <c r="K129" s="46" t="str">
        <f t="shared" si="39"/>
        <v>2B4|gr1 Eksploatacja maszyn rolniczych Mariusz Kubina  (MK)</v>
      </c>
      <c r="L129" s="46">
        <f t="shared" si="28"/>
        <v>6</v>
      </c>
      <c r="M129" s="55" t="str">
        <f t="shared" si="29"/>
        <v>źle</v>
      </c>
      <c r="N129" s="46">
        <f t="shared" si="30"/>
        <v>0</v>
      </c>
      <c r="O129" s="46" t="str">
        <f t="shared" si="31"/>
        <v>źle</v>
      </c>
      <c r="P129" s="46">
        <f t="shared" si="32"/>
        <v>0</v>
      </c>
      <c r="Q129" s="46" t="str">
        <f t="shared" si="40"/>
        <v>źle</v>
      </c>
      <c r="R129" s="46">
        <f t="shared" si="33"/>
        <v>0</v>
      </c>
      <c r="S129" s="46" t="str">
        <f t="shared" si="34"/>
        <v>źle</v>
      </c>
      <c r="T129" s="46">
        <f t="shared" si="35"/>
        <v>0</v>
      </c>
    </row>
    <row r="130" spans="1:20">
      <c r="A130" t="s">
        <v>525</v>
      </c>
      <c r="B130">
        <v>6</v>
      </c>
      <c r="C130" s="46" t="str">
        <f t="shared" si="23"/>
        <v>źle</v>
      </c>
      <c r="D130" s="46">
        <f t="shared" si="24"/>
        <v>0</v>
      </c>
      <c r="E130" s="46" t="str">
        <f t="shared" si="36"/>
        <v>źle</v>
      </c>
      <c r="F130" s="46">
        <f t="shared" si="25"/>
        <v>0</v>
      </c>
      <c r="G130" s="46" t="str">
        <f t="shared" si="37"/>
        <v>źle</v>
      </c>
      <c r="H130" s="46">
        <f t="shared" si="26"/>
        <v>0</v>
      </c>
      <c r="I130" s="46" t="str">
        <f t="shared" si="38"/>
        <v>źle</v>
      </c>
      <c r="J130" s="46">
        <f t="shared" si="27"/>
        <v>0</v>
      </c>
      <c r="K130" s="46" t="str">
        <f t="shared" si="39"/>
        <v>2B4|gr1 Eksploatacja pojazdów rolniczych Mariusz Kubina  (MK)</v>
      </c>
      <c r="L130" s="46">
        <f t="shared" si="28"/>
        <v>6</v>
      </c>
      <c r="M130" s="55" t="str">
        <f t="shared" si="29"/>
        <v>źle</v>
      </c>
      <c r="N130" s="46">
        <f t="shared" si="30"/>
        <v>0</v>
      </c>
      <c r="O130" s="46" t="str">
        <f t="shared" si="31"/>
        <v>źle</v>
      </c>
      <c r="P130" s="46">
        <f t="shared" si="32"/>
        <v>0</v>
      </c>
      <c r="Q130" s="46" t="str">
        <f t="shared" si="40"/>
        <v>źle</v>
      </c>
      <c r="R130" s="46">
        <f t="shared" si="33"/>
        <v>0</v>
      </c>
      <c r="S130" s="46" t="str">
        <f t="shared" si="34"/>
        <v>źle</v>
      </c>
      <c r="T130" s="46">
        <f t="shared" si="35"/>
        <v>0</v>
      </c>
    </row>
    <row r="131" spans="1:20">
      <c r="A131" t="s">
        <v>460</v>
      </c>
      <c r="B131">
        <v>6</v>
      </c>
      <c r="C131" s="46" t="str">
        <f t="shared" ref="C131:C194" si="41">IF(LEFT($A131,3)=C$1,$A131,"źle")</f>
        <v>źle</v>
      </c>
      <c r="D131" s="46">
        <f t="shared" ref="D131:D194" si="42">IF(C131="źle",0,$B131)</f>
        <v>0</v>
      </c>
      <c r="E131" s="46" t="str">
        <f t="shared" si="36"/>
        <v>źle</v>
      </c>
      <c r="F131" s="46">
        <f t="shared" ref="F131:F194" si="43">IF(E131="źle",0,$B131)</f>
        <v>0</v>
      </c>
      <c r="G131" s="46" t="str">
        <f t="shared" si="37"/>
        <v>źle</v>
      </c>
      <c r="H131" s="46">
        <f t="shared" ref="H131:H194" si="44">IF(G131="źle",0,$B131)</f>
        <v>0</v>
      </c>
      <c r="I131" s="46" t="str">
        <f t="shared" si="38"/>
        <v>źle</v>
      </c>
      <c r="J131" s="46">
        <f t="shared" ref="J131:J194" si="45">IF(I131="źle",0,$B131)</f>
        <v>0</v>
      </c>
      <c r="K131" s="46" t="str">
        <f t="shared" si="39"/>
        <v>2B4|gr2 Eksploatacja maszyn rolniczych Roman Zbigniew Dyjach (RD)</v>
      </c>
      <c r="L131" s="46">
        <f t="shared" ref="L131:L194" si="46">IF(K131="źle",0,$B131)</f>
        <v>6</v>
      </c>
      <c r="M131" s="55" t="str">
        <f t="shared" ref="M131:M194" si="47">IF(LEFT($A131,4)=M$1,$A131,"źle")</f>
        <v>źle</v>
      </c>
      <c r="N131" s="46">
        <f t="shared" ref="N131:N194" si="48">IF(M131="źle",0,$B131)</f>
        <v>0</v>
      </c>
      <c r="O131" s="46" t="str">
        <f t="shared" ref="O131:O194" si="49">IF(LEFT($A131,3)=O$1,$A131,"źle")</f>
        <v>źle</v>
      </c>
      <c r="P131" s="46">
        <f t="shared" ref="P131:P194" si="50">IF(O131="źle",0,$B131)</f>
        <v>0</v>
      </c>
      <c r="Q131" s="46" t="str">
        <f t="shared" si="40"/>
        <v>źle</v>
      </c>
      <c r="R131" s="46">
        <f t="shared" ref="R131:R194" si="51">IF(Q131="źle",0,$B131)</f>
        <v>0</v>
      </c>
      <c r="S131" s="46" t="str">
        <f t="shared" ref="S131:S194" si="52">IF(LEFT($A131,4)=S$1,$A131,"źle")</f>
        <v>źle</v>
      </c>
      <c r="T131" s="46">
        <f t="shared" ref="T131:T194" si="53">IF(S131="źle",0,$B131)</f>
        <v>0</v>
      </c>
    </row>
    <row r="132" spans="1:20">
      <c r="A132" t="s">
        <v>462</v>
      </c>
      <c r="B132">
        <v>6</v>
      </c>
      <c r="C132" s="46" t="str">
        <f t="shared" si="41"/>
        <v>źle</v>
      </c>
      <c r="D132" s="46">
        <f t="shared" si="42"/>
        <v>0</v>
      </c>
      <c r="E132" s="46" t="str">
        <f t="shared" si="36"/>
        <v>źle</v>
      </c>
      <c r="F132" s="46">
        <f t="shared" si="43"/>
        <v>0</v>
      </c>
      <c r="G132" s="46" t="str">
        <f t="shared" si="37"/>
        <v>źle</v>
      </c>
      <c r="H132" s="46">
        <f t="shared" si="44"/>
        <v>0</v>
      </c>
      <c r="I132" s="46" t="str">
        <f t="shared" si="38"/>
        <v>źle</v>
      </c>
      <c r="J132" s="46">
        <f t="shared" si="45"/>
        <v>0</v>
      </c>
      <c r="K132" s="46" t="str">
        <f t="shared" si="39"/>
        <v>2B4|gr2 Eksploatacja pojazdów rolniczych Roman Zbigniew Dyjach (RD)</v>
      </c>
      <c r="L132" s="46">
        <f t="shared" si="46"/>
        <v>6</v>
      </c>
      <c r="M132" s="55" t="str">
        <f t="shared" si="47"/>
        <v>źle</v>
      </c>
      <c r="N132" s="46">
        <f t="shared" si="48"/>
        <v>0</v>
      </c>
      <c r="O132" s="46" t="str">
        <f t="shared" si="49"/>
        <v>źle</v>
      </c>
      <c r="P132" s="46">
        <f t="shared" si="50"/>
        <v>0</v>
      </c>
      <c r="Q132" s="46" t="str">
        <f t="shared" si="40"/>
        <v>źle</v>
      </c>
      <c r="R132" s="46">
        <f t="shared" si="51"/>
        <v>0</v>
      </c>
      <c r="S132" s="46" t="str">
        <f t="shared" si="52"/>
        <v>źle</v>
      </c>
      <c r="T132" s="46">
        <f t="shared" si="53"/>
        <v>0</v>
      </c>
    </row>
    <row r="133" spans="1:20">
      <c r="A133" t="s">
        <v>437</v>
      </c>
      <c r="B133">
        <v>3</v>
      </c>
      <c r="C133" s="46" t="str">
        <f t="shared" si="41"/>
        <v>źle</v>
      </c>
      <c r="D133" s="46">
        <f t="shared" si="42"/>
        <v>0</v>
      </c>
      <c r="E133" s="46" t="str">
        <f t="shared" si="36"/>
        <v>źle</v>
      </c>
      <c r="F133" s="46">
        <f t="shared" si="43"/>
        <v>0</v>
      </c>
      <c r="G133" s="46" t="str">
        <f t="shared" si="37"/>
        <v>źle</v>
      </c>
      <c r="H133" s="46">
        <f t="shared" si="44"/>
        <v>0</v>
      </c>
      <c r="I133" s="46" t="str">
        <f t="shared" si="38"/>
        <v>źle</v>
      </c>
      <c r="J133" s="46">
        <f t="shared" si="45"/>
        <v>0</v>
      </c>
      <c r="K133" s="46" t="str">
        <f t="shared" si="39"/>
        <v>2B4P Biologia rozszerzona Ewa Antoniak (EA)</v>
      </c>
      <c r="L133" s="46">
        <f t="shared" si="46"/>
        <v>3</v>
      </c>
      <c r="M133" s="55" t="str">
        <f t="shared" si="47"/>
        <v>2B4P Biologia rozszerzona Ewa Antoniak (EA)</v>
      </c>
      <c r="N133" s="46">
        <f t="shared" si="48"/>
        <v>3</v>
      </c>
      <c r="O133" s="46" t="str">
        <f t="shared" si="49"/>
        <v>źle</v>
      </c>
      <c r="P133" s="46">
        <f t="shared" si="50"/>
        <v>0</v>
      </c>
      <c r="Q133" s="46" t="str">
        <f t="shared" si="40"/>
        <v>źle</v>
      </c>
      <c r="R133" s="46">
        <f t="shared" si="51"/>
        <v>0</v>
      </c>
      <c r="S133" s="46" t="str">
        <f t="shared" si="52"/>
        <v>źle</v>
      </c>
      <c r="T133" s="46">
        <f t="shared" si="53"/>
        <v>0</v>
      </c>
    </row>
    <row r="134" spans="1:20">
      <c r="A134" t="s">
        <v>497</v>
      </c>
      <c r="B134">
        <v>2</v>
      </c>
      <c r="C134" s="46" t="str">
        <f t="shared" si="41"/>
        <v>źle</v>
      </c>
      <c r="D134" s="46">
        <f t="shared" si="42"/>
        <v>0</v>
      </c>
      <c r="E134" s="46" t="str">
        <f t="shared" si="36"/>
        <v>źle</v>
      </c>
      <c r="F134" s="46">
        <f t="shared" si="43"/>
        <v>0</v>
      </c>
      <c r="G134" s="46" t="str">
        <f t="shared" si="37"/>
        <v>źle</v>
      </c>
      <c r="H134" s="46">
        <f t="shared" si="44"/>
        <v>0</v>
      </c>
      <c r="I134" s="46" t="str">
        <f t="shared" si="38"/>
        <v>źle</v>
      </c>
      <c r="J134" s="46">
        <f t="shared" si="45"/>
        <v>0</v>
      </c>
      <c r="K134" s="46" t="str">
        <f t="shared" si="39"/>
        <v>2B4P Język angielski Anna Beata Karwat (AK)</v>
      </c>
      <c r="L134" s="46">
        <f t="shared" si="46"/>
        <v>2</v>
      </c>
      <c r="M134" s="55" t="str">
        <f t="shared" si="47"/>
        <v>2B4P Język angielski Anna Beata Karwat (AK)</v>
      </c>
      <c r="N134" s="46">
        <f t="shared" si="48"/>
        <v>2</v>
      </c>
      <c r="O134" s="46" t="str">
        <f t="shared" si="49"/>
        <v>źle</v>
      </c>
      <c r="P134" s="46">
        <f t="shared" si="50"/>
        <v>0</v>
      </c>
      <c r="Q134" s="46" t="str">
        <f t="shared" si="40"/>
        <v>źle</v>
      </c>
      <c r="R134" s="46">
        <f t="shared" si="51"/>
        <v>0</v>
      </c>
      <c r="S134" s="46" t="str">
        <f t="shared" si="52"/>
        <v>źle</v>
      </c>
      <c r="T134" s="46">
        <f t="shared" si="53"/>
        <v>0</v>
      </c>
    </row>
    <row r="135" spans="1:20">
      <c r="A135" t="s">
        <v>538</v>
      </c>
      <c r="B135">
        <v>1</v>
      </c>
      <c r="C135" s="46" t="str">
        <f t="shared" si="41"/>
        <v>źle</v>
      </c>
      <c r="D135" s="46">
        <f t="shared" si="42"/>
        <v>0</v>
      </c>
      <c r="E135" s="46" t="str">
        <f t="shared" si="36"/>
        <v>źle</v>
      </c>
      <c r="F135" s="46">
        <f t="shared" si="43"/>
        <v>0</v>
      </c>
      <c r="G135" s="46" t="str">
        <f t="shared" si="37"/>
        <v>źle</v>
      </c>
      <c r="H135" s="46">
        <f t="shared" si="44"/>
        <v>0</v>
      </c>
      <c r="I135" s="46" t="str">
        <f t="shared" si="38"/>
        <v>źle</v>
      </c>
      <c r="J135" s="46">
        <f t="shared" si="45"/>
        <v>0</v>
      </c>
      <c r="K135" s="46" t="str">
        <f t="shared" si="39"/>
        <v>2B4P Język niemiecki Renata Olida (RO)</v>
      </c>
      <c r="L135" s="46">
        <f t="shared" si="46"/>
        <v>1</v>
      </c>
      <c r="M135" s="55" t="str">
        <f t="shared" si="47"/>
        <v>2B4P Język niemiecki Renata Olida (RO)</v>
      </c>
      <c r="N135" s="46">
        <f t="shared" si="48"/>
        <v>1</v>
      </c>
      <c r="O135" s="46" t="str">
        <f t="shared" si="49"/>
        <v>źle</v>
      </c>
      <c r="P135" s="46">
        <f t="shared" si="50"/>
        <v>0</v>
      </c>
      <c r="Q135" s="46" t="str">
        <f t="shared" si="40"/>
        <v>źle</v>
      </c>
      <c r="R135" s="46">
        <f t="shared" si="51"/>
        <v>0</v>
      </c>
      <c r="S135" s="46" t="str">
        <f t="shared" si="52"/>
        <v>źle</v>
      </c>
      <c r="T135" s="46">
        <f t="shared" si="53"/>
        <v>0</v>
      </c>
    </row>
    <row r="136" spans="1:20">
      <c r="A136" t="s">
        <v>628</v>
      </c>
      <c r="B136">
        <v>2.2599999999999998</v>
      </c>
      <c r="C136" s="46" t="str">
        <f t="shared" si="41"/>
        <v>źle</v>
      </c>
      <c r="D136" s="46">
        <f t="shared" si="42"/>
        <v>0</v>
      </c>
      <c r="E136" s="46" t="str">
        <f t="shared" si="36"/>
        <v>źle</v>
      </c>
      <c r="F136" s="46">
        <f t="shared" si="43"/>
        <v>0</v>
      </c>
      <c r="G136" s="46" t="str">
        <f t="shared" si="37"/>
        <v>źle</v>
      </c>
      <c r="H136" s="46">
        <f t="shared" si="44"/>
        <v>0</v>
      </c>
      <c r="I136" s="46" t="str">
        <f t="shared" si="38"/>
        <v>źle</v>
      </c>
      <c r="J136" s="46">
        <f t="shared" si="45"/>
        <v>0</v>
      </c>
      <c r="K136" s="46" t="str">
        <f t="shared" si="39"/>
        <v>2B4P Język polski j.polski Vacat (JV)</v>
      </c>
      <c r="L136" s="46">
        <f t="shared" si="46"/>
        <v>2.2599999999999998</v>
      </c>
      <c r="M136" s="55" t="str">
        <f t="shared" si="47"/>
        <v>2B4P Język polski j.polski Vacat (JV)</v>
      </c>
      <c r="N136" s="46">
        <f t="shared" si="48"/>
        <v>2.2599999999999998</v>
      </c>
      <c r="O136" s="46" t="str">
        <f t="shared" si="49"/>
        <v>źle</v>
      </c>
      <c r="P136" s="46">
        <f t="shared" si="50"/>
        <v>0</v>
      </c>
      <c r="Q136" s="46" t="str">
        <f t="shared" si="40"/>
        <v>źle</v>
      </c>
      <c r="R136" s="46">
        <f t="shared" si="51"/>
        <v>0</v>
      </c>
      <c r="S136" s="46" t="str">
        <f t="shared" si="52"/>
        <v>źle</v>
      </c>
      <c r="T136" s="46">
        <f t="shared" si="53"/>
        <v>0</v>
      </c>
    </row>
    <row r="137" spans="1:20">
      <c r="A137" t="s">
        <v>442</v>
      </c>
      <c r="B137">
        <v>0.74</v>
      </c>
      <c r="C137" s="46" t="str">
        <f t="shared" si="41"/>
        <v>źle</v>
      </c>
      <c r="D137" s="46">
        <f t="shared" si="42"/>
        <v>0</v>
      </c>
      <c r="E137" s="46" t="str">
        <f t="shared" si="36"/>
        <v>źle</v>
      </c>
      <c r="F137" s="46">
        <f t="shared" si="43"/>
        <v>0</v>
      </c>
      <c r="G137" s="46" t="str">
        <f t="shared" si="37"/>
        <v>źle</v>
      </c>
      <c r="H137" s="46">
        <f t="shared" si="44"/>
        <v>0</v>
      </c>
      <c r="I137" s="46" t="str">
        <f t="shared" si="38"/>
        <v>źle</v>
      </c>
      <c r="J137" s="46">
        <f t="shared" si="45"/>
        <v>0</v>
      </c>
      <c r="K137" s="46" t="str">
        <f t="shared" si="39"/>
        <v>2B4P Język polski Karina Bochyńska-Czerpak (CK)</v>
      </c>
      <c r="L137" s="46">
        <f t="shared" si="46"/>
        <v>0.74</v>
      </c>
      <c r="M137" s="55" t="str">
        <f t="shared" si="47"/>
        <v>2B4P Język polski Karina Bochyńska-Czerpak (CK)</v>
      </c>
      <c r="N137" s="46">
        <f t="shared" si="48"/>
        <v>0.74</v>
      </c>
      <c r="O137" s="46" t="str">
        <f t="shared" si="49"/>
        <v>źle</v>
      </c>
      <c r="P137" s="46">
        <f t="shared" si="50"/>
        <v>0</v>
      </c>
      <c r="Q137" s="46" t="str">
        <f t="shared" si="40"/>
        <v>źle</v>
      </c>
      <c r="R137" s="46">
        <f t="shared" si="51"/>
        <v>0</v>
      </c>
      <c r="S137" s="46" t="str">
        <f t="shared" si="52"/>
        <v>źle</v>
      </c>
      <c r="T137" s="46">
        <f t="shared" si="53"/>
        <v>0</v>
      </c>
    </row>
    <row r="138" spans="1:20">
      <c r="A138" t="s">
        <v>474</v>
      </c>
      <c r="B138">
        <v>2</v>
      </c>
      <c r="C138" s="46" t="str">
        <f t="shared" si="41"/>
        <v>źle</v>
      </c>
      <c r="D138" s="46">
        <f t="shared" si="42"/>
        <v>0</v>
      </c>
      <c r="E138" s="46" t="str">
        <f t="shared" si="36"/>
        <v>źle</v>
      </c>
      <c r="F138" s="46">
        <f t="shared" si="43"/>
        <v>0</v>
      </c>
      <c r="G138" s="46" t="str">
        <f t="shared" si="37"/>
        <v>źle</v>
      </c>
      <c r="H138" s="46">
        <f t="shared" si="44"/>
        <v>0</v>
      </c>
      <c r="I138" s="46" t="str">
        <f t="shared" si="38"/>
        <v>źle</v>
      </c>
      <c r="J138" s="46">
        <f t="shared" si="45"/>
        <v>0</v>
      </c>
      <c r="K138" s="46" t="str">
        <f t="shared" si="39"/>
        <v>2B4P Matematyka Renata Dyk (DR)</v>
      </c>
      <c r="L138" s="46">
        <f t="shared" si="46"/>
        <v>2</v>
      </c>
      <c r="M138" s="55" t="str">
        <f t="shared" si="47"/>
        <v>2B4P Matematyka Renata Dyk (DR)</v>
      </c>
      <c r="N138" s="46">
        <f t="shared" si="48"/>
        <v>2</v>
      </c>
      <c r="O138" s="46" t="str">
        <f t="shared" si="49"/>
        <v>źle</v>
      </c>
      <c r="P138" s="46">
        <f t="shared" si="50"/>
        <v>0</v>
      </c>
      <c r="Q138" s="46" t="str">
        <f t="shared" si="40"/>
        <v>źle</v>
      </c>
      <c r="R138" s="46">
        <f t="shared" si="51"/>
        <v>0</v>
      </c>
      <c r="S138" s="46" t="str">
        <f t="shared" si="52"/>
        <v>źle</v>
      </c>
      <c r="T138" s="46">
        <f t="shared" si="53"/>
        <v>0</v>
      </c>
    </row>
    <row r="139" spans="1:20">
      <c r="A139" t="s">
        <v>466</v>
      </c>
      <c r="B139">
        <v>1</v>
      </c>
      <c r="C139" s="46" t="str">
        <f t="shared" si="41"/>
        <v>źle</v>
      </c>
      <c r="D139" s="46">
        <f t="shared" si="42"/>
        <v>0</v>
      </c>
      <c r="E139" s="46" t="str">
        <f t="shared" si="36"/>
        <v>źle</v>
      </c>
      <c r="F139" s="46">
        <f t="shared" si="43"/>
        <v>0</v>
      </c>
      <c r="G139" s="46" t="str">
        <f t="shared" si="37"/>
        <v>źle</v>
      </c>
      <c r="H139" s="46">
        <f t="shared" si="44"/>
        <v>0</v>
      </c>
      <c r="I139" s="46" t="str">
        <f t="shared" si="38"/>
        <v>źle</v>
      </c>
      <c r="J139" s="46">
        <f t="shared" si="45"/>
        <v>0</v>
      </c>
      <c r="K139" s="46" t="str">
        <f t="shared" si="39"/>
        <v>2B4P Matematyka rozszerzona Renata Dyk (DR)</v>
      </c>
      <c r="L139" s="46">
        <f t="shared" si="46"/>
        <v>1</v>
      </c>
      <c r="M139" s="55" t="str">
        <f t="shared" si="47"/>
        <v>2B4P Matematyka rozszerzona Renata Dyk (DR)</v>
      </c>
      <c r="N139" s="46">
        <f t="shared" si="48"/>
        <v>1</v>
      </c>
      <c r="O139" s="46" t="str">
        <f t="shared" si="49"/>
        <v>źle</v>
      </c>
      <c r="P139" s="46">
        <f t="shared" si="50"/>
        <v>0</v>
      </c>
      <c r="Q139" s="46" t="str">
        <f t="shared" si="40"/>
        <v>źle</v>
      </c>
      <c r="R139" s="46">
        <f t="shared" si="51"/>
        <v>0</v>
      </c>
      <c r="S139" s="46" t="str">
        <f t="shared" si="52"/>
        <v>źle</v>
      </c>
      <c r="T139" s="46">
        <f t="shared" si="53"/>
        <v>0</v>
      </c>
    </row>
    <row r="140" spans="1:20">
      <c r="A140" t="s">
        <v>520</v>
      </c>
      <c r="B140">
        <v>1</v>
      </c>
      <c r="C140" s="46" t="str">
        <f t="shared" si="41"/>
        <v>źle</v>
      </c>
      <c r="D140" s="46">
        <f t="shared" si="42"/>
        <v>0</v>
      </c>
      <c r="E140" s="46" t="str">
        <f t="shared" si="36"/>
        <v>źle</v>
      </c>
      <c r="F140" s="46">
        <f t="shared" si="43"/>
        <v>0</v>
      </c>
      <c r="G140" s="46" t="str">
        <f t="shared" si="37"/>
        <v>źle</v>
      </c>
      <c r="H140" s="46">
        <f t="shared" si="44"/>
        <v>0</v>
      </c>
      <c r="I140" s="46" t="str">
        <f t="shared" si="38"/>
        <v>źle</v>
      </c>
      <c r="J140" s="46">
        <f t="shared" si="45"/>
        <v>0</v>
      </c>
      <c r="K140" s="46" t="str">
        <f t="shared" si="39"/>
        <v>2B4P Podstawy przedsiębiorczości Anna Małgorzata Kowalik (Ko)</v>
      </c>
      <c r="L140" s="46">
        <f t="shared" si="46"/>
        <v>1</v>
      </c>
      <c r="M140" s="55" t="str">
        <f t="shared" si="47"/>
        <v>2B4P Podstawy przedsiębiorczości Anna Małgorzata Kowalik (Ko)</v>
      </c>
      <c r="N140" s="46">
        <f t="shared" si="48"/>
        <v>1</v>
      </c>
      <c r="O140" s="46" t="str">
        <f t="shared" si="49"/>
        <v>źle</v>
      </c>
      <c r="P140" s="46">
        <f t="shared" si="50"/>
        <v>0</v>
      </c>
      <c r="Q140" s="46" t="str">
        <f t="shared" si="40"/>
        <v>źle</v>
      </c>
      <c r="R140" s="46">
        <f t="shared" si="51"/>
        <v>0</v>
      </c>
      <c r="S140" s="46" t="str">
        <f t="shared" si="52"/>
        <v>źle</v>
      </c>
      <c r="T140" s="46">
        <f t="shared" si="53"/>
        <v>0</v>
      </c>
    </row>
    <row r="141" spans="1:20">
      <c r="A141" t="s">
        <v>586</v>
      </c>
      <c r="B141">
        <v>2</v>
      </c>
      <c r="C141" s="46" t="str">
        <f t="shared" si="41"/>
        <v>źle</v>
      </c>
      <c r="D141" s="46">
        <f t="shared" si="42"/>
        <v>0</v>
      </c>
      <c r="E141" s="46" t="str">
        <f t="shared" si="36"/>
        <v>źle</v>
      </c>
      <c r="F141" s="46">
        <f t="shared" si="43"/>
        <v>0</v>
      </c>
      <c r="G141" s="46" t="str">
        <f t="shared" si="37"/>
        <v>źle</v>
      </c>
      <c r="H141" s="46">
        <f t="shared" si="44"/>
        <v>0</v>
      </c>
      <c r="I141" s="46" t="str">
        <f t="shared" si="38"/>
        <v>źle</v>
      </c>
      <c r="J141" s="46">
        <f t="shared" si="45"/>
        <v>0</v>
      </c>
      <c r="K141" s="46" t="str">
        <f t="shared" si="39"/>
        <v>2B4P Religia Ryszard Siedlecki (RS)</v>
      </c>
      <c r="L141" s="46">
        <f t="shared" si="46"/>
        <v>2</v>
      </c>
      <c r="M141" s="55" t="str">
        <f t="shared" si="47"/>
        <v>2B4P Religia Ryszard Siedlecki (RS)</v>
      </c>
      <c r="N141" s="46">
        <f t="shared" si="48"/>
        <v>2</v>
      </c>
      <c r="O141" s="46" t="str">
        <f t="shared" si="49"/>
        <v>źle</v>
      </c>
      <c r="P141" s="46">
        <f t="shared" si="50"/>
        <v>0</v>
      </c>
      <c r="Q141" s="46" t="str">
        <f t="shared" si="40"/>
        <v>źle</v>
      </c>
      <c r="R141" s="46">
        <f t="shared" si="51"/>
        <v>0</v>
      </c>
      <c r="S141" s="46" t="str">
        <f t="shared" si="52"/>
        <v>źle</v>
      </c>
      <c r="T141" s="46">
        <f t="shared" si="53"/>
        <v>0</v>
      </c>
    </row>
    <row r="142" spans="1:20">
      <c r="A142" t="s">
        <v>590</v>
      </c>
      <c r="B142">
        <v>1</v>
      </c>
      <c r="C142" s="46" t="str">
        <f t="shared" si="41"/>
        <v>źle</v>
      </c>
      <c r="D142" s="46">
        <f t="shared" si="42"/>
        <v>0</v>
      </c>
      <c r="E142" s="46" t="str">
        <f t="shared" si="36"/>
        <v>źle</v>
      </c>
      <c r="F142" s="46">
        <f t="shared" si="43"/>
        <v>0</v>
      </c>
      <c r="G142" s="46" t="str">
        <f t="shared" si="37"/>
        <v>źle</v>
      </c>
      <c r="H142" s="46">
        <f t="shared" si="44"/>
        <v>0</v>
      </c>
      <c r="I142" s="46" t="str">
        <f t="shared" si="38"/>
        <v>źle</v>
      </c>
      <c r="J142" s="46">
        <f t="shared" si="45"/>
        <v>0</v>
      </c>
      <c r="K142" s="46" t="str">
        <f t="shared" si="39"/>
        <v>2B4P Zajęcia z wychowawcą Anna Skubisz (SA)</v>
      </c>
      <c r="L142" s="46">
        <f t="shared" si="46"/>
        <v>1</v>
      </c>
      <c r="M142" s="55" t="str">
        <f t="shared" si="47"/>
        <v>2B4P Zajęcia z wychowawcą Anna Skubisz (SA)</v>
      </c>
      <c r="N142" s="46">
        <f t="shared" si="48"/>
        <v>1</v>
      </c>
      <c r="O142" s="46" t="str">
        <f t="shared" si="49"/>
        <v>źle</v>
      </c>
      <c r="P142" s="46">
        <f t="shared" si="50"/>
        <v>0</v>
      </c>
      <c r="Q142" s="46" t="str">
        <f t="shared" si="40"/>
        <v>źle</v>
      </c>
      <c r="R142" s="46">
        <f t="shared" si="51"/>
        <v>0</v>
      </c>
      <c r="S142" s="46" t="str">
        <f t="shared" si="52"/>
        <v>źle</v>
      </c>
      <c r="T142" s="46">
        <f t="shared" si="53"/>
        <v>0</v>
      </c>
    </row>
    <row r="143" spans="1:20">
      <c r="A143" t="s">
        <v>514</v>
      </c>
      <c r="B143">
        <v>1</v>
      </c>
      <c r="C143" s="46" t="str">
        <f t="shared" si="41"/>
        <v>źle</v>
      </c>
      <c r="D143" s="46">
        <f t="shared" si="42"/>
        <v>0</v>
      </c>
      <c r="E143" s="46" t="str">
        <f t="shared" si="36"/>
        <v>źle</v>
      </c>
      <c r="F143" s="46">
        <f t="shared" si="43"/>
        <v>0</v>
      </c>
      <c r="G143" s="46" t="str">
        <f t="shared" si="37"/>
        <v>źle</v>
      </c>
      <c r="H143" s="46">
        <f t="shared" si="44"/>
        <v>0</v>
      </c>
      <c r="I143" s="46" t="str">
        <f t="shared" si="38"/>
        <v>źle</v>
      </c>
      <c r="J143" s="46">
        <f t="shared" si="45"/>
        <v>0</v>
      </c>
      <c r="K143" s="46" t="str">
        <f t="shared" si="39"/>
        <v>2B4P|311515 Działalność gospodarcza w rolnictwie Anna Małgorzata Kowalik (Ko)</v>
      </c>
      <c r="L143" s="46">
        <f t="shared" si="46"/>
        <v>1</v>
      </c>
      <c r="M143" s="55" t="str">
        <f t="shared" si="47"/>
        <v>2B4P|311515 Działalność gospodarcza w rolnictwie Anna Małgorzata Kowalik (Ko)</v>
      </c>
      <c r="N143" s="46">
        <f t="shared" si="48"/>
        <v>1</v>
      </c>
      <c r="O143" s="46" t="str">
        <f t="shared" si="49"/>
        <v>źle</v>
      </c>
      <c r="P143" s="46">
        <f t="shared" si="50"/>
        <v>0</v>
      </c>
      <c r="Q143" s="46" t="str">
        <f t="shared" si="40"/>
        <v>źle</v>
      </c>
      <c r="R143" s="46">
        <f t="shared" si="51"/>
        <v>0</v>
      </c>
      <c r="S143" s="46" t="str">
        <f t="shared" si="52"/>
        <v>źle</v>
      </c>
      <c r="T143" s="46">
        <f t="shared" si="53"/>
        <v>0</v>
      </c>
    </row>
    <row r="144" spans="1:20">
      <c r="A144" t="s">
        <v>527</v>
      </c>
      <c r="B144">
        <v>6</v>
      </c>
      <c r="C144" s="46" t="str">
        <f t="shared" si="41"/>
        <v>źle</v>
      </c>
      <c r="D144" s="46">
        <f t="shared" si="42"/>
        <v>0</v>
      </c>
      <c r="E144" s="46" t="str">
        <f t="shared" si="36"/>
        <v>źle</v>
      </c>
      <c r="F144" s="46">
        <f t="shared" si="43"/>
        <v>0</v>
      </c>
      <c r="G144" s="46" t="str">
        <f t="shared" si="37"/>
        <v>źle</v>
      </c>
      <c r="H144" s="46">
        <f t="shared" si="44"/>
        <v>0</v>
      </c>
      <c r="I144" s="46" t="str">
        <f t="shared" si="38"/>
        <v>źle</v>
      </c>
      <c r="J144" s="46">
        <f t="shared" si="45"/>
        <v>0</v>
      </c>
      <c r="K144" s="46" t="str">
        <f t="shared" si="39"/>
        <v>2B4P|311515 Eksploatacja maszyn rolniczych Mariusz Kubina  (MK)</v>
      </c>
      <c r="L144" s="46">
        <f t="shared" si="46"/>
        <v>6</v>
      </c>
      <c r="M144" s="55" t="str">
        <f t="shared" si="47"/>
        <v>2B4P|311515 Eksploatacja maszyn rolniczych Mariusz Kubina  (MK)</v>
      </c>
      <c r="N144" s="46">
        <f t="shared" si="48"/>
        <v>6</v>
      </c>
      <c r="O144" s="46" t="str">
        <f t="shared" si="49"/>
        <v>źle</v>
      </c>
      <c r="P144" s="46">
        <f t="shared" si="50"/>
        <v>0</v>
      </c>
      <c r="Q144" s="46" t="str">
        <f t="shared" si="40"/>
        <v>źle</v>
      </c>
      <c r="R144" s="46">
        <f t="shared" si="51"/>
        <v>0</v>
      </c>
      <c r="S144" s="46" t="str">
        <f t="shared" si="52"/>
        <v>źle</v>
      </c>
      <c r="T144" s="46">
        <f t="shared" si="53"/>
        <v>0</v>
      </c>
    </row>
    <row r="145" spans="1:20">
      <c r="A145" t="s">
        <v>461</v>
      </c>
      <c r="B145">
        <v>6</v>
      </c>
      <c r="C145" s="46" t="str">
        <f t="shared" si="41"/>
        <v>źle</v>
      </c>
      <c r="D145" s="46">
        <f t="shared" si="42"/>
        <v>0</v>
      </c>
      <c r="E145" s="46" t="str">
        <f t="shared" si="36"/>
        <v>źle</v>
      </c>
      <c r="F145" s="46">
        <f t="shared" si="43"/>
        <v>0</v>
      </c>
      <c r="G145" s="46" t="str">
        <f t="shared" si="37"/>
        <v>źle</v>
      </c>
      <c r="H145" s="46">
        <f t="shared" si="44"/>
        <v>0</v>
      </c>
      <c r="I145" s="46" t="str">
        <f t="shared" si="38"/>
        <v>źle</v>
      </c>
      <c r="J145" s="46">
        <f t="shared" si="45"/>
        <v>0</v>
      </c>
      <c r="K145" s="46" t="str">
        <f t="shared" si="39"/>
        <v>2B4P|311515 Eksploatacja pojazdów rolniczych Roman Zbigniew Dyjach (RD)</v>
      </c>
      <c r="L145" s="46">
        <f t="shared" si="46"/>
        <v>6</v>
      </c>
      <c r="M145" s="55" t="str">
        <f t="shared" si="47"/>
        <v>2B4P|311515 Eksploatacja pojazdów rolniczych Roman Zbigniew Dyjach (RD)</v>
      </c>
      <c r="N145" s="46">
        <f t="shared" si="48"/>
        <v>6</v>
      </c>
      <c r="O145" s="46" t="str">
        <f t="shared" si="49"/>
        <v>źle</v>
      </c>
      <c r="P145" s="46">
        <f t="shared" si="50"/>
        <v>0</v>
      </c>
      <c r="Q145" s="46" t="str">
        <f t="shared" si="40"/>
        <v>źle</v>
      </c>
      <c r="R145" s="46">
        <f t="shared" si="51"/>
        <v>0</v>
      </c>
      <c r="S145" s="46" t="str">
        <f t="shared" si="52"/>
        <v>źle</v>
      </c>
      <c r="T145" s="46">
        <f t="shared" si="53"/>
        <v>0</v>
      </c>
    </row>
    <row r="146" spans="1:20">
      <c r="A146" t="s">
        <v>419</v>
      </c>
      <c r="B146">
        <v>2</v>
      </c>
      <c r="C146" s="46" t="str">
        <f t="shared" si="41"/>
        <v>źle</v>
      </c>
      <c r="D146" s="46">
        <f t="shared" si="42"/>
        <v>0</v>
      </c>
      <c r="E146" s="46" t="str">
        <f t="shared" ref="E146:E209" si="54">IF(LEFT($A146,3)=E$1,$A146,"źle")</f>
        <v>źle</v>
      </c>
      <c r="F146" s="46">
        <f t="shared" si="43"/>
        <v>0</v>
      </c>
      <c r="G146" s="46" t="str">
        <f t="shared" ref="G146:G209" si="55">IF(LEFT($A146,3)=G$1,$A146,"źle")</f>
        <v>źle</v>
      </c>
      <c r="H146" s="46">
        <f t="shared" si="44"/>
        <v>0</v>
      </c>
      <c r="I146" s="46" t="str">
        <f t="shared" ref="I146:I209" si="56">IF(LEFT($A146,3)=I$1,$A146,"źle")</f>
        <v>źle</v>
      </c>
      <c r="J146" s="46">
        <f t="shared" si="45"/>
        <v>0</v>
      </c>
      <c r="K146" s="46" t="str">
        <f t="shared" ref="K146:K209" si="57">IF(LEFT($A146,3)=K$1,$A146,"źle")</f>
        <v>2B4P|311515 Maszyny rolnicze Janusz Łaniewski (JŁ)</v>
      </c>
      <c r="L146" s="46">
        <f t="shared" si="46"/>
        <v>2</v>
      </c>
      <c r="M146" s="55" t="str">
        <f t="shared" si="47"/>
        <v>2B4P|311515 Maszyny rolnicze Janusz Łaniewski (JŁ)</v>
      </c>
      <c r="N146" s="46">
        <f t="shared" si="48"/>
        <v>2</v>
      </c>
      <c r="O146" s="46" t="str">
        <f t="shared" si="49"/>
        <v>źle</v>
      </c>
      <c r="P146" s="46">
        <f t="shared" si="50"/>
        <v>0</v>
      </c>
      <c r="Q146" s="46" t="str">
        <f t="shared" ref="Q146:Q209" si="58">IF(LEFT($A146,3)=Q$1,$A146,"źle")</f>
        <v>źle</v>
      </c>
      <c r="R146" s="46">
        <f t="shared" si="51"/>
        <v>0</v>
      </c>
      <c r="S146" s="46" t="str">
        <f t="shared" si="52"/>
        <v>źle</v>
      </c>
      <c r="T146" s="46">
        <f t="shared" si="53"/>
        <v>0</v>
      </c>
    </row>
    <row r="147" spans="1:20">
      <c r="A147" t="s">
        <v>595</v>
      </c>
      <c r="B147">
        <v>1</v>
      </c>
      <c r="C147" s="46" t="str">
        <f t="shared" si="41"/>
        <v>źle</v>
      </c>
      <c r="D147" s="46">
        <f t="shared" si="42"/>
        <v>0</v>
      </c>
      <c r="E147" s="46" t="str">
        <f t="shared" si="54"/>
        <v>źle</v>
      </c>
      <c r="F147" s="46">
        <f t="shared" si="43"/>
        <v>0</v>
      </c>
      <c r="G147" s="46" t="str">
        <f t="shared" si="55"/>
        <v>źle</v>
      </c>
      <c r="H147" s="46">
        <f t="shared" si="44"/>
        <v>0</v>
      </c>
      <c r="I147" s="46" t="str">
        <f t="shared" si="56"/>
        <v>źle</v>
      </c>
      <c r="J147" s="46">
        <f t="shared" si="45"/>
        <v>0</v>
      </c>
      <c r="K147" s="46" t="str">
        <f t="shared" si="57"/>
        <v>2B4P|311515 Podstawy konstrukcji maszyn ee Anna Skubisz (SA)</v>
      </c>
      <c r="L147" s="46">
        <f t="shared" si="46"/>
        <v>1</v>
      </c>
      <c r="M147" s="55" t="str">
        <f t="shared" si="47"/>
        <v>2B4P|311515 Podstawy konstrukcji maszyn ee Anna Skubisz (SA)</v>
      </c>
      <c r="N147" s="46">
        <f t="shared" si="48"/>
        <v>1</v>
      </c>
      <c r="O147" s="46" t="str">
        <f t="shared" si="49"/>
        <v>źle</v>
      </c>
      <c r="P147" s="46">
        <f t="shared" si="50"/>
        <v>0</v>
      </c>
      <c r="Q147" s="46" t="str">
        <f t="shared" si="58"/>
        <v>źle</v>
      </c>
      <c r="R147" s="46">
        <f t="shared" si="51"/>
        <v>0</v>
      </c>
      <c r="S147" s="46" t="str">
        <f t="shared" si="52"/>
        <v>źle</v>
      </c>
      <c r="T147" s="46">
        <f t="shared" si="53"/>
        <v>0</v>
      </c>
    </row>
    <row r="148" spans="1:20">
      <c r="A148" t="s">
        <v>423</v>
      </c>
      <c r="B148">
        <v>1</v>
      </c>
      <c r="C148" s="46" t="str">
        <f t="shared" si="41"/>
        <v>źle</v>
      </c>
      <c r="D148" s="46">
        <f t="shared" si="42"/>
        <v>0</v>
      </c>
      <c r="E148" s="46" t="str">
        <f t="shared" si="54"/>
        <v>źle</v>
      </c>
      <c r="F148" s="46">
        <f t="shared" si="43"/>
        <v>0</v>
      </c>
      <c r="G148" s="46" t="str">
        <f t="shared" si="55"/>
        <v>źle</v>
      </c>
      <c r="H148" s="46">
        <f t="shared" si="44"/>
        <v>0</v>
      </c>
      <c r="I148" s="46" t="str">
        <f t="shared" si="56"/>
        <v>źle</v>
      </c>
      <c r="J148" s="46">
        <f t="shared" si="45"/>
        <v>0</v>
      </c>
      <c r="K148" s="46" t="str">
        <f t="shared" si="57"/>
        <v>2B4P|311515 Pojazdy rolnicze Janusz Łaniewski (JŁ)</v>
      </c>
      <c r="L148" s="46">
        <f t="shared" si="46"/>
        <v>1</v>
      </c>
      <c r="M148" s="55" t="str">
        <f t="shared" si="47"/>
        <v>2B4P|311515 Pojazdy rolnicze Janusz Łaniewski (JŁ)</v>
      </c>
      <c r="N148" s="46">
        <f t="shared" si="48"/>
        <v>1</v>
      </c>
      <c r="O148" s="46" t="str">
        <f t="shared" si="49"/>
        <v>źle</v>
      </c>
      <c r="P148" s="46">
        <f t="shared" si="50"/>
        <v>0</v>
      </c>
      <c r="Q148" s="46" t="str">
        <f t="shared" si="58"/>
        <v>źle</v>
      </c>
      <c r="R148" s="46">
        <f t="shared" si="51"/>
        <v>0</v>
      </c>
      <c r="S148" s="46" t="str">
        <f t="shared" si="52"/>
        <v>źle</v>
      </c>
      <c r="T148" s="46">
        <f t="shared" si="53"/>
        <v>0</v>
      </c>
    </row>
    <row r="149" spans="1:20">
      <c r="A149" t="s">
        <v>546</v>
      </c>
      <c r="B149">
        <v>1</v>
      </c>
      <c r="C149" s="46" t="str">
        <f t="shared" si="41"/>
        <v>źle</v>
      </c>
      <c r="D149" s="46">
        <f t="shared" si="42"/>
        <v>0</v>
      </c>
      <c r="E149" s="46" t="str">
        <f t="shared" si="54"/>
        <v>źle</v>
      </c>
      <c r="F149" s="46">
        <f t="shared" si="43"/>
        <v>0</v>
      </c>
      <c r="G149" s="46" t="str">
        <f t="shared" si="55"/>
        <v>źle</v>
      </c>
      <c r="H149" s="46">
        <f t="shared" si="44"/>
        <v>0</v>
      </c>
      <c r="I149" s="46" t="str">
        <f t="shared" si="56"/>
        <v>źle</v>
      </c>
      <c r="J149" s="46">
        <f t="shared" si="45"/>
        <v>0</v>
      </c>
      <c r="K149" s="46" t="str">
        <f t="shared" si="57"/>
        <v>2B4P|311515 Przepisy ruchu drogowego B Krzysztof Rękas (RK)</v>
      </c>
      <c r="L149" s="46">
        <f t="shared" si="46"/>
        <v>1</v>
      </c>
      <c r="M149" s="55" t="str">
        <f t="shared" si="47"/>
        <v>2B4P|311515 Przepisy ruchu drogowego B Krzysztof Rękas (RK)</v>
      </c>
      <c r="N149" s="46">
        <f t="shared" si="48"/>
        <v>1</v>
      </c>
      <c r="O149" s="46" t="str">
        <f t="shared" si="49"/>
        <v>źle</v>
      </c>
      <c r="P149" s="46">
        <f t="shared" si="50"/>
        <v>0</v>
      </c>
      <c r="Q149" s="46" t="str">
        <f t="shared" si="58"/>
        <v>źle</v>
      </c>
      <c r="R149" s="46">
        <f t="shared" si="51"/>
        <v>0</v>
      </c>
      <c r="S149" s="46" t="str">
        <f t="shared" si="52"/>
        <v>źle</v>
      </c>
      <c r="T149" s="46">
        <f t="shared" si="53"/>
        <v>0</v>
      </c>
    </row>
    <row r="150" spans="1:20">
      <c r="A150" t="s">
        <v>505</v>
      </c>
      <c r="B150">
        <v>3</v>
      </c>
      <c r="C150" s="46" t="str">
        <f t="shared" si="41"/>
        <v>źle</v>
      </c>
      <c r="D150" s="46">
        <f t="shared" si="42"/>
        <v>0</v>
      </c>
      <c r="E150" s="46" t="str">
        <f t="shared" si="54"/>
        <v>źle</v>
      </c>
      <c r="F150" s="46">
        <f t="shared" si="43"/>
        <v>0</v>
      </c>
      <c r="G150" s="46" t="str">
        <f t="shared" si="55"/>
        <v>źle</v>
      </c>
      <c r="H150" s="46">
        <f t="shared" si="44"/>
        <v>0</v>
      </c>
      <c r="I150" s="46" t="str">
        <f t="shared" si="56"/>
        <v>źle</v>
      </c>
      <c r="J150" s="46">
        <f t="shared" si="45"/>
        <v>0</v>
      </c>
      <c r="K150" s="46" t="str">
        <f t="shared" si="57"/>
        <v>2B4P|343404 Obsługa konsumenta Justyna Klejna (JK)</v>
      </c>
      <c r="L150" s="46">
        <f t="shared" si="46"/>
        <v>3</v>
      </c>
      <c r="M150" s="55" t="str">
        <f t="shared" si="47"/>
        <v>2B4P|343404 Obsługa konsumenta Justyna Klejna (JK)</v>
      </c>
      <c r="N150" s="46">
        <f t="shared" si="48"/>
        <v>3</v>
      </c>
      <c r="O150" s="46" t="str">
        <f t="shared" si="49"/>
        <v>źle</v>
      </c>
      <c r="P150" s="46">
        <f t="shared" si="50"/>
        <v>0</v>
      </c>
      <c r="Q150" s="46" t="str">
        <f t="shared" si="58"/>
        <v>źle</v>
      </c>
      <c r="R150" s="46">
        <f t="shared" si="51"/>
        <v>0</v>
      </c>
      <c r="S150" s="46" t="str">
        <f t="shared" si="52"/>
        <v>źle</v>
      </c>
      <c r="T150" s="46">
        <f t="shared" si="53"/>
        <v>0</v>
      </c>
    </row>
    <row r="151" spans="1:20">
      <c r="A151" t="s">
        <v>512</v>
      </c>
      <c r="B151">
        <v>2</v>
      </c>
      <c r="C151" s="46" t="str">
        <f t="shared" si="41"/>
        <v>źle</v>
      </c>
      <c r="D151" s="46">
        <f t="shared" si="42"/>
        <v>0</v>
      </c>
      <c r="E151" s="46" t="str">
        <f t="shared" si="54"/>
        <v>źle</v>
      </c>
      <c r="F151" s="46">
        <f t="shared" si="43"/>
        <v>0</v>
      </c>
      <c r="G151" s="46" t="str">
        <f t="shared" si="55"/>
        <v>źle</v>
      </c>
      <c r="H151" s="46">
        <f t="shared" si="44"/>
        <v>0</v>
      </c>
      <c r="I151" s="46" t="str">
        <f t="shared" si="56"/>
        <v>źle</v>
      </c>
      <c r="J151" s="46">
        <f t="shared" si="45"/>
        <v>0</v>
      </c>
      <c r="K151" s="46" t="str">
        <f t="shared" si="57"/>
        <v>2B4P|343404 Planowanie i rachunkowość w gastronomii Anna Małgorzata Kowalik (Ko)</v>
      </c>
      <c r="L151" s="46">
        <f t="shared" si="46"/>
        <v>2</v>
      </c>
      <c r="M151" s="55" t="str">
        <f t="shared" si="47"/>
        <v>2B4P|343404 Planowanie i rachunkowość w gastronomii Anna Małgorzata Kowalik (Ko)</v>
      </c>
      <c r="N151" s="46">
        <f t="shared" si="48"/>
        <v>2</v>
      </c>
      <c r="O151" s="46" t="str">
        <f t="shared" si="49"/>
        <v>źle</v>
      </c>
      <c r="P151" s="46">
        <f t="shared" si="50"/>
        <v>0</v>
      </c>
      <c r="Q151" s="46" t="str">
        <f t="shared" si="58"/>
        <v>źle</v>
      </c>
      <c r="R151" s="46">
        <f t="shared" si="51"/>
        <v>0</v>
      </c>
      <c r="S151" s="46" t="str">
        <f t="shared" si="52"/>
        <v>źle</v>
      </c>
      <c r="T151" s="46">
        <f t="shared" si="53"/>
        <v>0</v>
      </c>
    </row>
    <row r="152" spans="1:20">
      <c r="A152" t="s">
        <v>515</v>
      </c>
      <c r="B152">
        <v>1</v>
      </c>
      <c r="C152" s="46" t="str">
        <f t="shared" si="41"/>
        <v>źle</v>
      </c>
      <c r="D152" s="46">
        <f t="shared" si="42"/>
        <v>0</v>
      </c>
      <c r="E152" s="46" t="str">
        <f t="shared" si="54"/>
        <v>źle</v>
      </c>
      <c r="F152" s="46">
        <f t="shared" si="43"/>
        <v>0</v>
      </c>
      <c r="G152" s="46" t="str">
        <f t="shared" si="55"/>
        <v>źle</v>
      </c>
      <c r="H152" s="46">
        <f t="shared" si="44"/>
        <v>0</v>
      </c>
      <c r="I152" s="46" t="str">
        <f t="shared" si="56"/>
        <v>źle</v>
      </c>
      <c r="J152" s="46">
        <f t="shared" si="45"/>
        <v>0</v>
      </c>
      <c r="K152" s="46" t="str">
        <f t="shared" si="57"/>
        <v>2B4P|343404 Podejmowanie i prowadzenie działalności gospodarczej Anna Małgorzata Kowalik (Ko)</v>
      </c>
      <c r="L152" s="46">
        <f t="shared" si="46"/>
        <v>1</v>
      </c>
      <c r="M152" s="55" t="str">
        <f t="shared" si="47"/>
        <v>2B4P|343404 Podejmowanie i prowadzenie działalności gospodarczej Anna Małgorzata Kowalik (Ko)</v>
      </c>
      <c r="N152" s="46">
        <f t="shared" si="48"/>
        <v>1</v>
      </c>
      <c r="O152" s="46" t="str">
        <f t="shared" si="49"/>
        <v>źle</v>
      </c>
      <c r="P152" s="46">
        <f t="shared" si="50"/>
        <v>0</v>
      </c>
      <c r="Q152" s="46" t="str">
        <f t="shared" si="58"/>
        <v>źle</v>
      </c>
      <c r="R152" s="46">
        <f t="shared" si="51"/>
        <v>0</v>
      </c>
      <c r="S152" s="46" t="str">
        <f t="shared" si="52"/>
        <v>źle</v>
      </c>
      <c r="T152" s="46">
        <f t="shared" si="53"/>
        <v>0</v>
      </c>
    </row>
    <row r="153" spans="1:20">
      <c r="A153" t="s">
        <v>613</v>
      </c>
      <c r="B153">
        <v>3</v>
      </c>
      <c r="C153" s="46" t="str">
        <f t="shared" si="41"/>
        <v>źle</v>
      </c>
      <c r="D153" s="46">
        <f t="shared" si="42"/>
        <v>0</v>
      </c>
      <c r="E153" s="46" t="str">
        <f t="shared" si="54"/>
        <v>źle</v>
      </c>
      <c r="F153" s="46">
        <f t="shared" si="43"/>
        <v>0</v>
      </c>
      <c r="G153" s="46" t="str">
        <f t="shared" si="55"/>
        <v>źle</v>
      </c>
      <c r="H153" s="46">
        <f t="shared" si="44"/>
        <v>0</v>
      </c>
      <c r="I153" s="46" t="str">
        <f t="shared" si="56"/>
        <v>źle</v>
      </c>
      <c r="J153" s="46">
        <f t="shared" si="45"/>
        <v>0</v>
      </c>
      <c r="K153" s="46" t="str">
        <f t="shared" si="57"/>
        <v>2B4P|343404 Technologia gastronomiczna z towaroznawstwem Anna Watras-Lekan (AW)</v>
      </c>
      <c r="L153" s="46">
        <f t="shared" si="46"/>
        <v>3</v>
      </c>
      <c r="M153" s="55" t="str">
        <f t="shared" si="47"/>
        <v>2B4P|343404 Technologia gastronomiczna z towaroznawstwem Anna Watras-Lekan (AW)</v>
      </c>
      <c r="N153" s="46">
        <f t="shared" si="48"/>
        <v>3</v>
      </c>
      <c r="O153" s="46" t="str">
        <f t="shared" si="49"/>
        <v>źle</v>
      </c>
      <c r="P153" s="46">
        <f t="shared" si="50"/>
        <v>0</v>
      </c>
      <c r="Q153" s="46" t="str">
        <f t="shared" si="58"/>
        <v>źle</v>
      </c>
      <c r="R153" s="46">
        <f t="shared" si="51"/>
        <v>0</v>
      </c>
      <c r="S153" s="46" t="str">
        <f t="shared" si="52"/>
        <v>źle</v>
      </c>
      <c r="T153" s="46">
        <f t="shared" si="53"/>
        <v>0</v>
      </c>
    </row>
    <row r="154" spans="1:20">
      <c r="A154" t="s">
        <v>570</v>
      </c>
      <c r="B154">
        <v>1.67</v>
      </c>
      <c r="C154" s="46" t="str">
        <f t="shared" si="41"/>
        <v>źle</v>
      </c>
      <c r="D154" s="46">
        <f t="shared" si="42"/>
        <v>0</v>
      </c>
      <c r="E154" s="46" t="str">
        <f t="shared" si="54"/>
        <v>źle</v>
      </c>
      <c r="F154" s="46">
        <f t="shared" si="43"/>
        <v>0</v>
      </c>
      <c r="G154" s="46" t="str">
        <f t="shared" si="55"/>
        <v>źle</v>
      </c>
      <c r="H154" s="46">
        <f t="shared" si="44"/>
        <v>0</v>
      </c>
      <c r="I154" s="46" t="str">
        <f t="shared" si="56"/>
        <v>źle</v>
      </c>
      <c r="J154" s="46">
        <f t="shared" si="45"/>
        <v>0</v>
      </c>
      <c r="K154" s="46" t="str">
        <f t="shared" si="57"/>
        <v>2B4P|343404 Wyposazenie techniczne i bhp Anna Rybak (RA)</v>
      </c>
      <c r="L154" s="46">
        <f t="shared" si="46"/>
        <v>1.67</v>
      </c>
      <c r="M154" s="55" t="str">
        <f t="shared" si="47"/>
        <v>2B4P|343404 Wyposazenie techniczne i bhp Anna Rybak (RA)</v>
      </c>
      <c r="N154" s="46">
        <f t="shared" si="48"/>
        <v>1.67</v>
      </c>
      <c r="O154" s="46" t="str">
        <f t="shared" si="49"/>
        <v>źle</v>
      </c>
      <c r="P154" s="46">
        <f t="shared" si="50"/>
        <v>0</v>
      </c>
      <c r="Q154" s="46" t="str">
        <f t="shared" si="58"/>
        <v>źle</v>
      </c>
      <c r="R154" s="46">
        <f t="shared" si="51"/>
        <v>0</v>
      </c>
      <c r="S154" s="46" t="str">
        <f t="shared" si="52"/>
        <v>źle</v>
      </c>
      <c r="T154" s="46">
        <f t="shared" si="53"/>
        <v>0</v>
      </c>
    </row>
    <row r="155" spans="1:20">
      <c r="A155" t="s">
        <v>611</v>
      </c>
      <c r="B155">
        <v>0.33</v>
      </c>
      <c r="C155" s="46" t="str">
        <f t="shared" si="41"/>
        <v>źle</v>
      </c>
      <c r="D155" s="46">
        <f t="shared" si="42"/>
        <v>0</v>
      </c>
      <c r="E155" s="46" t="str">
        <f t="shared" si="54"/>
        <v>źle</v>
      </c>
      <c r="F155" s="46">
        <f t="shared" si="43"/>
        <v>0</v>
      </c>
      <c r="G155" s="46" t="str">
        <f t="shared" si="55"/>
        <v>źle</v>
      </c>
      <c r="H155" s="46">
        <f t="shared" si="44"/>
        <v>0</v>
      </c>
      <c r="I155" s="46" t="str">
        <f t="shared" si="56"/>
        <v>źle</v>
      </c>
      <c r="J155" s="46">
        <f t="shared" si="45"/>
        <v>0</v>
      </c>
      <c r="K155" s="46" t="str">
        <f t="shared" si="57"/>
        <v>2B4P|343404 Wyposazenie techniczne i bhp Anna Watras-Lekan (AW)</v>
      </c>
      <c r="L155" s="46">
        <f t="shared" si="46"/>
        <v>0.33</v>
      </c>
      <c r="M155" s="55" t="str">
        <f t="shared" si="47"/>
        <v>2B4P|343404 Wyposazenie techniczne i bhp Anna Watras-Lekan (AW)</v>
      </c>
      <c r="N155" s="46">
        <f t="shared" si="48"/>
        <v>0.33</v>
      </c>
      <c r="O155" s="46" t="str">
        <f t="shared" si="49"/>
        <v>źle</v>
      </c>
      <c r="P155" s="46">
        <f t="shared" si="50"/>
        <v>0</v>
      </c>
      <c r="Q155" s="46" t="str">
        <f t="shared" si="58"/>
        <v>źle</v>
      </c>
      <c r="R155" s="46">
        <f t="shared" si="51"/>
        <v>0</v>
      </c>
      <c r="S155" s="46" t="str">
        <f t="shared" si="52"/>
        <v>źle</v>
      </c>
      <c r="T155" s="46">
        <f t="shared" si="53"/>
        <v>0</v>
      </c>
    </row>
    <row r="156" spans="1:20">
      <c r="A156" t="s">
        <v>508</v>
      </c>
      <c r="B156">
        <v>2</v>
      </c>
      <c r="C156" s="46" t="str">
        <f t="shared" si="41"/>
        <v>źle</v>
      </c>
      <c r="D156" s="46">
        <f t="shared" si="42"/>
        <v>0</v>
      </c>
      <c r="E156" s="46" t="str">
        <f t="shared" si="54"/>
        <v>źle</v>
      </c>
      <c r="F156" s="46">
        <f t="shared" si="43"/>
        <v>0</v>
      </c>
      <c r="G156" s="46" t="str">
        <f t="shared" si="55"/>
        <v>źle</v>
      </c>
      <c r="H156" s="46">
        <f t="shared" si="44"/>
        <v>0</v>
      </c>
      <c r="I156" s="46" t="str">
        <f t="shared" si="56"/>
        <v>źle</v>
      </c>
      <c r="J156" s="46">
        <f t="shared" si="45"/>
        <v>0</v>
      </c>
      <c r="K156" s="46" t="str">
        <f t="shared" si="57"/>
        <v>2B4P|343404 Zajęcia praktyczne z organizacji produkcji gastronomicznej Justyna Klejna (JK)</v>
      </c>
      <c r="L156" s="46">
        <f t="shared" si="46"/>
        <v>2</v>
      </c>
      <c r="M156" s="55" t="str">
        <f t="shared" si="47"/>
        <v>2B4P|343404 Zajęcia praktyczne z organizacji produkcji gastronomicznej Justyna Klejna (JK)</v>
      </c>
      <c r="N156" s="46">
        <f t="shared" si="48"/>
        <v>2</v>
      </c>
      <c r="O156" s="46" t="str">
        <f t="shared" si="49"/>
        <v>źle</v>
      </c>
      <c r="P156" s="46">
        <f t="shared" si="50"/>
        <v>0</v>
      </c>
      <c r="Q156" s="46" t="str">
        <f t="shared" si="58"/>
        <v>źle</v>
      </c>
      <c r="R156" s="46">
        <f t="shared" si="51"/>
        <v>0</v>
      </c>
      <c r="S156" s="46" t="str">
        <f t="shared" si="52"/>
        <v>źle</v>
      </c>
      <c r="T156" s="46">
        <f t="shared" si="53"/>
        <v>0</v>
      </c>
    </row>
    <row r="157" spans="1:20">
      <c r="A157" t="s">
        <v>454</v>
      </c>
      <c r="B157">
        <v>5</v>
      </c>
      <c r="C157" s="46" t="str">
        <f t="shared" si="41"/>
        <v>źle</v>
      </c>
      <c r="D157" s="46">
        <f t="shared" si="42"/>
        <v>0</v>
      </c>
      <c r="E157" s="46" t="str">
        <f t="shared" si="54"/>
        <v>źle</v>
      </c>
      <c r="F157" s="46">
        <f t="shared" si="43"/>
        <v>0</v>
      </c>
      <c r="G157" s="46" t="str">
        <f t="shared" si="55"/>
        <v>źle</v>
      </c>
      <c r="H157" s="46">
        <f t="shared" si="44"/>
        <v>0</v>
      </c>
      <c r="I157" s="46" t="str">
        <f t="shared" si="56"/>
        <v>źle</v>
      </c>
      <c r="J157" s="46">
        <f t="shared" si="45"/>
        <v>0</v>
      </c>
      <c r="K157" s="46" t="str">
        <f t="shared" si="57"/>
        <v>2B4P|343404 Zajęcia praktyczne z technologii gastronomicznej Danuta Dudzic (DD)</v>
      </c>
      <c r="L157" s="46">
        <f t="shared" si="46"/>
        <v>5</v>
      </c>
      <c r="M157" s="55" t="str">
        <f t="shared" si="47"/>
        <v>2B4P|343404 Zajęcia praktyczne z technologii gastronomicznej Danuta Dudzic (DD)</v>
      </c>
      <c r="N157" s="46">
        <f t="shared" si="48"/>
        <v>5</v>
      </c>
      <c r="O157" s="46" t="str">
        <f t="shared" si="49"/>
        <v>źle</v>
      </c>
      <c r="P157" s="46">
        <f t="shared" si="50"/>
        <v>0</v>
      </c>
      <c r="Q157" s="46" t="str">
        <f t="shared" si="58"/>
        <v>źle</v>
      </c>
      <c r="R157" s="46">
        <f t="shared" si="51"/>
        <v>0</v>
      </c>
      <c r="S157" s="46" t="str">
        <f t="shared" si="52"/>
        <v>źle</v>
      </c>
      <c r="T157" s="46">
        <f t="shared" si="53"/>
        <v>0</v>
      </c>
    </row>
    <row r="158" spans="1:20">
      <c r="A158" t="s">
        <v>456</v>
      </c>
      <c r="B158">
        <v>2</v>
      </c>
      <c r="C158" s="46" t="str">
        <f t="shared" si="41"/>
        <v>źle</v>
      </c>
      <c r="D158" s="46">
        <f t="shared" si="42"/>
        <v>0</v>
      </c>
      <c r="E158" s="46" t="str">
        <f t="shared" si="54"/>
        <v>źle</v>
      </c>
      <c r="F158" s="46">
        <f t="shared" si="43"/>
        <v>0</v>
      </c>
      <c r="G158" s="46" t="str">
        <f t="shared" si="55"/>
        <v>źle</v>
      </c>
      <c r="H158" s="46">
        <f t="shared" si="44"/>
        <v>0</v>
      </c>
      <c r="I158" s="46" t="str">
        <f t="shared" si="56"/>
        <v>źle</v>
      </c>
      <c r="J158" s="46">
        <f t="shared" si="45"/>
        <v>0</v>
      </c>
      <c r="K158" s="46" t="str">
        <f t="shared" si="57"/>
        <v>2B4P|343404 Zasady żywienia Danuta Dudzic (DD)</v>
      </c>
      <c r="L158" s="46">
        <f t="shared" si="46"/>
        <v>2</v>
      </c>
      <c r="M158" s="55" t="str">
        <f t="shared" si="47"/>
        <v>2B4P|343404 Zasady żywienia Danuta Dudzic (DD)</v>
      </c>
      <c r="N158" s="46">
        <f t="shared" si="48"/>
        <v>2</v>
      </c>
      <c r="O158" s="46" t="str">
        <f t="shared" si="49"/>
        <v>źle</v>
      </c>
      <c r="P158" s="46">
        <f t="shared" si="50"/>
        <v>0</v>
      </c>
      <c r="Q158" s="46" t="str">
        <f t="shared" si="58"/>
        <v>źle</v>
      </c>
      <c r="R158" s="46">
        <f t="shared" si="51"/>
        <v>0</v>
      </c>
      <c r="S158" s="46" t="str">
        <f t="shared" si="52"/>
        <v>źle</v>
      </c>
      <c r="T158" s="46">
        <f t="shared" si="53"/>
        <v>0</v>
      </c>
    </row>
    <row r="159" spans="1:20">
      <c r="A159" t="s">
        <v>532</v>
      </c>
      <c r="B159">
        <v>3</v>
      </c>
      <c r="C159" s="46" t="str">
        <f t="shared" si="41"/>
        <v>źle</v>
      </c>
      <c r="D159" s="46">
        <f t="shared" si="42"/>
        <v>0</v>
      </c>
      <c r="E159" s="46" t="str">
        <f t="shared" si="54"/>
        <v>źle</v>
      </c>
      <c r="F159" s="46">
        <f t="shared" si="43"/>
        <v>0</v>
      </c>
      <c r="G159" s="46" t="str">
        <f t="shared" si="55"/>
        <v>źle</v>
      </c>
      <c r="H159" s="46">
        <f t="shared" si="44"/>
        <v>0</v>
      </c>
      <c r="I159" s="46" t="str">
        <f t="shared" si="56"/>
        <v>źle</v>
      </c>
      <c r="J159" s="46">
        <f t="shared" si="45"/>
        <v>0</v>
      </c>
      <c r="K159" s="46" t="str">
        <f t="shared" si="57"/>
        <v>2B4P|dz+3P4|dz Wychowanie fizyczne Beata Maria Maluga (BM)</v>
      </c>
      <c r="L159" s="46">
        <f t="shared" si="46"/>
        <v>3</v>
      </c>
      <c r="M159" s="55" t="str">
        <f t="shared" si="47"/>
        <v>2B4P|dz+3P4|dz Wychowanie fizyczne Beata Maria Maluga (BM)</v>
      </c>
      <c r="N159" s="46">
        <f t="shared" si="48"/>
        <v>3</v>
      </c>
      <c r="O159" s="46" t="str">
        <f t="shared" si="49"/>
        <v>źle</v>
      </c>
      <c r="P159" s="46">
        <f t="shared" si="50"/>
        <v>0</v>
      </c>
      <c r="Q159" s="46" t="str">
        <f t="shared" si="58"/>
        <v>źle</v>
      </c>
      <c r="R159" s="46">
        <f t="shared" si="51"/>
        <v>0</v>
      </c>
      <c r="S159" s="46" t="str">
        <f t="shared" si="52"/>
        <v>źle</v>
      </c>
      <c r="T159" s="46">
        <f t="shared" si="53"/>
        <v>0</v>
      </c>
    </row>
    <row r="160" spans="1:20">
      <c r="A160" t="s">
        <v>496</v>
      </c>
      <c r="B160">
        <v>2</v>
      </c>
      <c r="C160" s="46" t="str">
        <f t="shared" si="41"/>
        <v>źle</v>
      </c>
      <c r="D160" s="46">
        <f t="shared" si="42"/>
        <v>0</v>
      </c>
      <c r="E160" s="46" t="str">
        <f t="shared" si="54"/>
        <v>źle</v>
      </c>
      <c r="F160" s="46">
        <f t="shared" si="43"/>
        <v>0</v>
      </c>
      <c r="G160" s="46" t="str">
        <f t="shared" si="55"/>
        <v>źle</v>
      </c>
      <c r="H160" s="46">
        <f t="shared" si="44"/>
        <v>0</v>
      </c>
      <c r="I160" s="46" t="str">
        <f t="shared" si="56"/>
        <v>źle</v>
      </c>
      <c r="J160" s="46">
        <f t="shared" si="45"/>
        <v>0</v>
      </c>
      <c r="K160" s="46" t="str">
        <f t="shared" si="57"/>
        <v>źle</v>
      </c>
      <c r="L160" s="46">
        <f t="shared" si="46"/>
        <v>0</v>
      </c>
      <c r="M160" s="55" t="str">
        <f t="shared" si="47"/>
        <v>źle</v>
      </c>
      <c r="N160" s="46">
        <f t="shared" si="48"/>
        <v>0</v>
      </c>
      <c r="O160" s="46" t="str">
        <f t="shared" si="49"/>
        <v>źle</v>
      </c>
      <c r="P160" s="46">
        <f t="shared" si="50"/>
        <v>0</v>
      </c>
      <c r="Q160" s="46" t="str">
        <f t="shared" si="58"/>
        <v>źle</v>
      </c>
      <c r="R160" s="46">
        <f t="shared" si="51"/>
        <v>0</v>
      </c>
      <c r="S160" s="46" t="str">
        <f t="shared" si="52"/>
        <v>źle</v>
      </c>
      <c r="T160" s="46">
        <f t="shared" si="53"/>
        <v>0</v>
      </c>
    </row>
    <row r="161" spans="1:20">
      <c r="A161" t="s">
        <v>496</v>
      </c>
      <c r="B161">
        <v>2</v>
      </c>
      <c r="C161" s="46" t="str">
        <f t="shared" si="41"/>
        <v>źle</v>
      </c>
      <c r="D161" s="46">
        <f t="shared" si="42"/>
        <v>0</v>
      </c>
      <c r="E161" s="46" t="str">
        <f t="shared" si="54"/>
        <v>źle</v>
      </c>
      <c r="F161" s="46">
        <f t="shared" si="43"/>
        <v>0</v>
      </c>
      <c r="G161" s="46" t="str">
        <f t="shared" si="55"/>
        <v>źle</v>
      </c>
      <c r="H161" s="46">
        <f t="shared" si="44"/>
        <v>0</v>
      </c>
      <c r="I161" s="46" t="str">
        <f t="shared" si="56"/>
        <v>źle</v>
      </c>
      <c r="J161" s="46">
        <f t="shared" si="45"/>
        <v>0</v>
      </c>
      <c r="K161" s="46" t="str">
        <f t="shared" si="57"/>
        <v>źle</v>
      </c>
      <c r="L161" s="46">
        <f t="shared" si="46"/>
        <v>0</v>
      </c>
      <c r="M161" s="55" t="str">
        <f t="shared" si="47"/>
        <v>źle</v>
      </c>
      <c r="N161" s="46">
        <f t="shared" si="48"/>
        <v>0</v>
      </c>
      <c r="O161" s="46" t="str">
        <f t="shared" si="49"/>
        <v>źle</v>
      </c>
      <c r="P161" s="46">
        <f t="shared" si="50"/>
        <v>0</v>
      </c>
      <c r="Q161" s="46" t="str">
        <f t="shared" si="58"/>
        <v>źle</v>
      </c>
      <c r="R161" s="46">
        <f t="shared" si="51"/>
        <v>0</v>
      </c>
      <c r="S161" s="46" t="str">
        <f t="shared" si="52"/>
        <v>źle</v>
      </c>
      <c r="T161" s="46">
        <f t="shared" si="53"/>
        <v>0</v>
      </c>
    </row>
    <row r="162" spans="1:20">
      <c r="A162" t="s">
        <v>426</v>
      </c>
      <c r="B162">
        <v>1</v>
      </c>
      <c r="C162" s="46" t="str">
        <f t="shared" si="41"/>
        <v>źle</v>
      </c>
      <c r="D162" s="46">
        <f t="shared" si="42"/>
        <v>0</v>
      </c>
      <c r="E162" s="46" t="str">
        <f t="shared" si="54"/>
        <v>źle</v>
      </c>
      <c r="F162" s="46">
        <f t="shared" si="43"/>
        <v>0</v>
      </c>
      <c r="G162" s="46" t="str">
        <f t="shared" si="55"/>
        <v>źle</v>
      </c>
      <c r="H162" s="46">
        <f t="shared" si="44"/>
        <v>0</v>
      </c>
      <c r="I162" s="46" t="str">
        <f t="shared" si="56"/>
        <v>źle</v>
      </c>
      <c r="J162" s="46">
        <f t="shared" si="45"/>
        <v>0</v>
      </c>
      <c r="K162" s="46" t="str">
        <f t="shared" si="57"/>
        <v>źle</v>
      </c>
      <c r="L162" s="46">
        <f t="shared" si="46"/>
        <v>0</v>
      </c>
      <c r="M162" s="55" t="str">
        <f t="shared" si="47"/>
        <v>źle</v>
      </c>
      <c r="N162" s="46">
        <f t="shared" si="48"/>
        <v>0</v>
      </c>
      <c r="O162" s="46" t="str">
        <f t="shared" si="49"/>
        <v>źle</v>
      </c>
      <c r="P162" s="46">
        <f t="shared" si="50"/>
        <v>0</v>
      </c>
      <c r="Q162" s="46" t="str">
        <f t="shared" si="58"/>
        <v>źle</v>
      </c>
      <c r="R162" s="46">
        <f t="shared" si="51"/>
        <v>0</v>
      </c>
      <c r="S162" s="46" t="str">
        <f t="shared" si="52"/>
        <v>źle</v>
      </c>
      <c r="T162" s="46">
        <f t="shared" si="53"/>
        <v>0</v>
      </c>
    </row>
    <row r="163" spans="1:20">
      <c r="A163" t="s">
        <v>549</v>
      </c>
      <c r="B163">
        <v>1</v>
      </c>
      <c r="C163" s="46" t="str">
        <f t="shared" si="41"/>
        <v>źle</v>
      </c>
      <c r="D163" s="46">
        <f t="shared" si="42"/>
        <v>0</v>
      </c>
      <c r="E163" s="46" t="str">
        <f t="shared" si="54"/>
        <v>źle</v>
      </c>
      <c r="F163" s="46">
        <f t="shared" si="43"/>
        <v>0</v>
      </c>
      <c r="G163" s="46" t="str">
        <f t="shared" si="55"/>
        <v>źle</v>
      </c>
      <c r="H163" s="46">
        <f t="shared" si="44"/>
        <v>0</v>
      </c>
      <c r="I163" s="46" t="str">
        <f t="shared" si="56"/>
        <v>źle</v>
      </c>
      <c r="J163" s="46">
        <f t="shared" si="45"/>
        <v>0</v>
      </c>
      <c r="K163" s="46" t="str">
        <f t="shared" si="57"/>
        <v>źle</v>
      </c>
      <c r="L163" s="46">
        <f t="shared" si="46"/>
        <v>0</v>
      </c>
      <c r="M163" s="55" t="str">
        <f t="shared" si="47"/>
        <v>źle</v>
      </c>
      <c r="N163" s="46">
        <f t="shared" si="48"/>
        <v>0</v>
      </c>
      <c r="O163" s="46" t="str">
        <f t="shared" si="49"/>
        <v>źle</v>
      </c>
      <c r="P163" s="46">
        <f t="shared" si="50"/>
        <v>0</v>
      </c>
      <c r="Q163" s="46" t="str">
        <f t="shared" si="58"/>
        <v>źle</v>
      </c>
      <c r="R163" s="46">
        <f t="shared" si="51"/>
        <v>0</v>
      </c>
      <c r="S163" s="46" t="str">
        <f t="shared" si="52"/>
        <v>źle</v>
      </c>
      <c r="T163" s="46">
        <f t="shared" si="53"/>
        <v>0</v>
      </c>
    </row>
    <row r="164" spans="1:20">
      <c r="A164" t="s">
        <v>549</v>
      </c>
      <c r="B164">
        <v>1</v>
      </c>
      <c r="C164" s="46" t="str">
        <f t="shared" si="41"/>
        <v>źle</v>
      </c>
      <c r="D164" s="46">
        <f t="shared" si="42"/>
        <v>0</v>
      </c>
      <c r="E164" s="46" t="str">
        <f t="shared" si="54"/>
        <v>źle</v>
      </c>
      <c r="F164" s="46">
        <f t="shared" si="43"/>
        <v>0</v>
      </c>
      <c r="G164" s="46" t="str">
        <f t="shared" si="55"/>
        <v>źle</v>
      </c>
      <c r="H164" s="46">
        <f t="shared" si="44"/>
        <v>0</v>
      </c>
      <c r="I164" s="46" t="str">
        <f t="shared" si="56"/>
        <v>źle</v>
      </c>
      <c r="J164" s="46">
        <f t="shared" si="45"/>
        <v>0</v>
      </c>
      <c r="K164" s="46" t="str">
        <f t="shared" si="57"/>
        <v>źle</v>
      </c>
      <c r="L164" s="46">
        <f t="shared" si="46"/>
        <v>0</v>
      </c>
      <c r="M164" s="55" t="str">
        <f t="shared" si="47"/>
        <v>źle</v>
      </c>
      <c r="N164" s="46">
        <f t="shared" si="48"/>
        <v>0</v>
      </c>
      <c r="O164" s="46" t="str">
        <f t="shared" si="49"/>
        <v>źle</v>
      </c>
      <c r="P164" s="46">
        <f t="shared" si="50"/>
        <v>0</v>
      </c>
      <c r="Q164" s="46" t="str">
        <f t="shared" si="58"/>
        <v>źle</v>
      </c>
      <c r="R164" s="46">
        <f t="shared" si="51"/>
        <v>0</v>
      </c>
      <c r="S164" s="46" t="str">
        <f t="shared" si="52"/>
        <v>źle</v>
      </c>
      <c r="T164" s="46">
        <f t="shared" si="53"/>
        <v>0</v>
      </c>
    </row>
    <row r="165" spans="1:20">
      <c r="A165" t="s">
        <v>428</v>
      </c>
      <c r="B165">
        <v>1</v>
      </c>
      <c r="C165" s="46" t="str">
        <f t="shared" si="41"/>
        <v>źle</v>
      </c>
      <c r="D165" s="46">
        <f t="shared" si="42"/>
        <v>0</v>
      </c>
      <c r="E165" s="46" t="str">
        <f t="shared" si="54"/>
        <v>źle</v>
      </c>
      <c r="F165" s="46">
        <f t="shared" si="43"/>
        <v>0</v>
      </c>
      <c r="G165" s="46" t="str">
        <f t="shared" si="55"/>
        <v>źle</v>
      </c>
      <c r="H165" s="46">
        <f t="shared" si="44"/>
        <v>0</v>
      </c>
      <c r="I165" s="46" t="str">
        <f t="shared" si="56"/>
        <v>źle</v>
      </c>
      <c r="J165" s="46">
        <f t="shared" si="45"/>
        <v>0</v>
      </c>
      <c r="K165" s="46" t="str">
        <f t="shared" si="57"/>
        <v>źle</v>
      </c>
      <c r="L165" s="46">
        <f t="shared" si="46"/>
        <v>0</v>
      </c>
      <c r="M165" s="55" t="str">
        <f t="shared" si="47"/>
        <v>źle</v>
      </c>
      <c r="N165" s="46">
        <f t="shared" si="48"/>
        <v>0</v>
      </c>
      <c r="O165" s="46" t="str">
        <f t="shared" si="49"/>
        <v>źle</v>
      </c>
      <c r="P165" s="46">
        <f t="shared" si="50"/>
        <v>0</v>
      </c>
      <c r="Q165" s="46" t="str">
        <f t="shared" si="58"/>
        <v>źle</v>
      </c>
      <c r="R165" s="46">
        <f t="shared" si="51"/>
        <v>0</v>
      </c>
      <c r="S165" s="46" t="str">
        <f t="shared" si="52"/>
        <v>źle</v>
      </c>
      <c r="T165" s="46">
        <f t="shared" si="53"/>
        <v>0</v>
      </c>
    </row>
    <row r="166" spans="1:20">
      <c r="A166" t="s">
        <v>428</v>
      </c>
      <c r="B166">
        <v>1</v>
      </c>
      <c r="C166" s="46" t="str">
        <f t="shared" si="41"/>
        <v>źle</v>
      </c>
      <c r="D166" s="46">
        <f t="shared" si="42"/>
        <v>0</v>
      </c>
      <c r="E166" s="46" t="str">
        <f t="shared" si="54"/>
        <v>źle</v>
      </c>
      <c r="F166" s="46">
        <f t="shared" si="43"/>
        <v>0</v>
      </c>
      <c r="G166" s="46" t="str">
        <f t="shared" si="55"/>
        <v>źle</v>
      </c>
      <c r="H166" s="46">
        <f t="shared" si="44"/>
        <v>0</v>
      </c>
      <c r="I166" s="46" t="str">
        <f t="shared" si="56"/>
        <v>źle</v>
      </c>
      <c r="J166" s="46">
        <f t="shared" si="45"/>
        <v>0</v>
      </c>
      <c r="K166" s="46" t="str">
        <f t="shared" si="57"/>
        <v>źle</v>
      </c>
      <c r="L166" s="46">
        <f t="shared" si="46"/>
        <v>0</v>
      </c>
      <c r="M166" s="55" t="str">
        <f t="shared" si="47"/>
        <v>źle</v>
      </c>
      <c r="N166" s="46">
        <f t="shared" si="48"/>
        <v>0</v>
      </c>
      <c r="O166" s="46" t="str">
        <f t="shared" si="49"/>
        <v>źle</v>
      </c>
      <c r="P166" s="46">
        <f t="shared" si="50"/>
        <v>0</v>
      </c>
      <c r="Q166" s="46" t="str">
        <f t="shared" si="58"/>
        <v>źle</v>
      </c>
      <c r="R166" s="46">
        <f t="shared" si="51"/>
        <v>0</v>
      </c>
      <c r="S166" s="46" t="str">
        <f t="shared" si="52"/>
        <v>źle</v>
      </c>
      <c r="T166" s="46">
        <f t="shared" si="53"/>
        <v>0</v>
      </c>
    </row>
    <row r="167" spans="1:20">
      <c r="A167" t="s">
        <v>609</v>
      </c>
      <c r="B167">
        <v>1</v>
      </c>
      <c r="C167" s="46" t="str">
        <f t="shared" si="41"/>
        <v>źle</v>
      </c>
      <c r="D167" s="46">
        <f t="shared" si="42"/>
        <v>0</v>
      </c>
      <c r="E167" s="46" t="str">
        <f t="shared" si="54"/>
        <v>źle</v>
      </c>
      <c r="F167" s="46">
        <f t="shared" si="43"/>
        <v>0</v>
      </c>
      <c r="G167" s="46" t="str">
        <f t="shared" si="55"/>
        <v>źle</v>
      </c>
      <c r="H167" s="46">
        <f t="shared" si="44"/>
        <v>0</v>
      </c>
      <c r="I167" s="46" t="str">
        <f t="shared" si="56"/>
        <v>źle</v>
      </c>
      <c r="J167" s="46">
        <f t="shared" si="45"/>
        <v>0</v>
      </c>
      <c r="K167" s="46" t="str">
        <f t="shared" si="57"/>
        <v>źle</v>
      </c>
      <c r="L167" s="46">
        <f t="shared" si="46"/>
        <v>0</v>
      </c>
      <c r="M167" s="55" t="str">
        <f t="shared" si="47"/>
        <v>źle</v>
      </c>
      <c r="N167" s="46">
        <f t="shared" si="48"/>
        <v>0</v>
      </c>
      <c r="O167" s="46" t="str">
        <f t="shared" si="49"/>
        <v>źle</v>
      </c>
      <c r="P167" s="46">
        <f t="shared" si="50"/>
        <v>0</v>
      </c>
      <c r="Q167" s="46" t="str">
        <f t="shared" si="58"/>
        <v>źle</v>
      </c>
      <c r="R167" s="46">
        <f t="shared" si="51"/>
        <v>0</v>
      </c>
      <c r="S167" s="46" t="str">
        <f t="shared" si="52"/>
        <v>źle</v>
      </c>
      <c r="T167" s="46">
        <f t="shared" si="53"/>
        <v>0</v>
      </c>
    </row>
    <row r="168" spans="1:20">
      <c r="A168" t="s">
        <v>609</v>
      </c>
      <c r="B168">
        <v>1</v>
      </c>
      <c r="C168" s="46" t="str">
        <f t="shared" si="41"/>
        <v>źle</v>
      </c>
      <c r="D168" s="46">
        <f t="shared" si="42"/>
        <v>0</v>
      </c>
      <c r="E168" s="46" t="str">
        <f t="shared" si="54"/>
        <v>źle</v>
      </c>
      <c r="F168" s="46">
        <f t="shared" si="43"/>
        <v>0</v>
      </c>
      <c r="G168" s="46" t="str">
        <f t="shared" si="55"/>
        <v>źle</v>
      </c>
      <c r="H168" s="46">
        <f t="shared" si="44"/>
        <v>0</v>
      </c>
      <c r="I168" s="46" t="str">
        <f t="shared" si="56"/>
        <v>źle</v>
      </c>
      <c r="J168" s="46">
        <f t="shared" si="45"/>
        <v>0</v>
      </c>
      <c r="K168" s="46" t="str">
        <f t="shared" si="57"/>
        <v>źle</v>
      </c>
      <c r="L168" s="46">
        <f t="shared" si="46"/>
        <v>0</v>
      </c>
      <c r="M168" s="55" t="str">
        <f t="shared" si="47"/>
        <v>źle</v>
      </c>
      <c r="N168" s="46">
        <f t="shared" si="48"/>
        <v>0</v>
      </c>
      <c r="O168" s="46" t="str">
        <f t="shared" si="49"/>
        <v>źle</v>
      </c>
      <c r="P168" s="46">
        <f t="shared" si="50"/>
        <v>0</v>
      </c>
      <c r="Q168" s="46" t="str">
        <f t="shared" si="58"/>
        <v>źle</v>
      </c>
      <c r="R168" s="46">
        <f t="shared" si="51"/>
        <v>0</v>
      </c>
      <c r="S168" s="46" t="str">
        <f t="shared" si="52"/>
        <v>źle</v>
      </c>
      <c r="T168" s="46">
        <f t="shared" si="53"/>
        <v>0</v>
      </c>
    </row>
    <row r="169" spans="1:20">
      <c r="A169" t="s">
        <v>517</v>
      </c>
      <c r="B169">
        <v>1</v>
      </c>
      <c r="C169" s="46" t="str">
        <f t="shared" si="41"/>
        <v>źle</v>
      </c>
      <c r="D169" s="46">
        <f t="shared" si="42"/>
        <v>0</v>
      </c>
      <c r="E169" s="46" t="str">
        <f t="shared" si="54"/>
        <v>źle</v>
      </c>
      <c r="F169" s="46">
        <f t="shared" si="43"/>
        <v>0</v>
      </c>
      <c r="G169" s="46" t="str">
        <f t="shared" si="55"/>
        <v>źle</v>
      </c>
      <c r="H169" s="46">
        <f t="shared" si="44"/>
        <v>0</v>
      </c>
      <c r="I169" s="46" t="str">
        <f t="shared" si="56"/>
        <v>źle</v>
      </c>
      <c r="J169" s="46">
        <f t="shared" si="45"/>
        <v>0</v>
      </c>
      <c r="K169" s="46" t="str">
        <f t="shared" si="57"/>
        <v>źle</v>
      </c>
      <c r="L169" s="46">
        <f t="shared" si="46"/>
        <v>0</v>
      </c>
      <c r="M169" s="55" t="str">
        <f t="shared" si="47"/>
        <v>źle</v>
      </c>
      <c r="N169" s="46">
        <f t="shared" si="48"/>
        <v>0</v>
      </c>
      <c r="O169" s="46" t="str">
        <f t="shared" si="49"/>
        <v>3B4 Działalność gospodarcza Anna Małgorzata Kowalik (Ko)</v>
      </c>
      <c r="P169" s="46">
        <f t="shared" si="50"/>
        <v>1</v>
      </c>
      <c r="Q169" s="46" t="str">
        <f t="shared" si="58"/>
        <v>źle</v>
      </c>
      <c r="R169" s="46">
        <f t="shared" si="51"/>
        <v>0</v>
      </c>
      <c r="S169" s="46" t="str">
        <f t="shared" si="52"/>
        <v>źle</v>
      </c>
      <c r="T169" s="46">
        <f t="shared" si="53"/>
        <v>0</v>
      </c>
    </row>
    <row r="170" spans="1:20">
      <c r="A170" t="s">
        <v>599</v>
      </c>
      <c r="B170">
        <v>2</v>
      </c>
      <c r="C170" s="46" t="str">
        <f t="shared" si="41"/>
        <v>źle</v>
      </c>
      <c r="D170" s="46">
        <f t="shared" si="42"/>
        <v>0</v>
      </c>
      <c r="E170" s="46" t="str">
        <f t="shared" si="54"/>
        <v>źle</v>
      </c>
      <c r="F170" s="46">
        <f t="shared" si="43"/>
        <v>0</v>
      </c>
      <c r="G170" s="46" t="str">
        <f t="shared" si="55"/>
        <v>źle</v>
      </c>
      <c r="H170" s="46">
        <f t="shared" si="44"/>
        <v>0</v>
      </c>
      <c r="I170" s="46" t="str">
        <f t="shared" si="56"/>
        <v>źle</v>
      </c>
      <c r="J170" s="46">
        <f t="shared" si="45"/>
        <v>0</v>
      </c>
      <c r="K170" s="46" t="str">
        <f t="shared" si="57"/>
        <v>źle</v>
      </c>
      <c r="L170" s="46">
        <f t="shared" si="46"/>
        <v>0</v>
      </c>
      <c r="M170" s="55" t="str">
        <f t="shared" si="47"/>
        <v>źle</v>
      </c>
      <c r="N170" s="46">
        <f t="shared" si="48"/>
        <v>0</v>
      </c>
      <c r="O170" s="46" t="str">
        <f t="shared" si="49"/>
        <v>3B4 Fizyka rozszerzona Małgorzata Świech (MŚ)</v>
      </c>
      <c r="P170" s="46">
        <f t="shared" si="50"/>
        <v>2</v>
      </c>
      <c r="Q170" s="46" t="str">
        <f t="shared" si="58"/>
        <v>źle</v>
      </c>
      <c r="R170" s="46">
        <f t="shared" si="51"/>
        <v>0</v>
      </c>
      <c r="S170" s="46" t="str">
        <f t="shared" si="52"/>
        <v>źle</v>
      </c>
      <c r="T170" s="46">
        <f t="shared" si="53"/>
        <v>0</v>
      </c>
    </row>
    <row r="171" spans="1:20">
      <c r="A171" t="s">
        <v>562</v>
      </c>
      <c r="B171">
        <v>2</v>
      </c>
      <c r="C171" s="46" t="str">
        <f t="shared" si="41"/>
        <v>źle</v>
      </c>
      <c r="D171" s="46">
        <f t="shared" si="42"/>
        <v>0</v>
      </c>
      <c r="E171" s="46" t="str">
        <f t="shared" si="54"/>
        <v>źle</v>
      </c>
      <c r="F171" s="46">
        <f t="shared" si="43"/>
        <v>0</v>
      </c>
      <c r="G171" s="46" t="str">
        <f t="shared" si="55"/>
        <v>źle</v>
      </c>
      <c r="H171" s="46">
        <f t="shared" si="44"/>
        <v>0</v>
      </c>
      <c r="I171" s="46" t="str">
        <f t="shared" si="56"/>
        <v>źle</v>
      </c>
      <c r="J171" s="46">
        <f t="shared" si="45"/>
        <v>0</v>
      </c>
      <c r="K171" s="46" t="str">
        <f t="shared" si="57"/>
        <v>źle</v>
      </c>
      <c r="L171" s="46">
        <f t="shared" si="46"/>
        <v>0</v>
      </c>
      <c r="M171" s="55" t="str">
        <f t="shared" si="47"/>
        <v>źle</v>
      </c>
      <c r="N171" s="46">
        <f t="shared" si="48"/>
        <v>0</v>
      </c>
      <c r="O171" s="46" t="str">
        <f t="shared" si="49"/>
        <v>3B4 Historia i społeczeństwo - p.uzupełniający Agnieszka Małgorzata Rosochacka (RC)</v>
      </c>
      <c r="P171" s="46">
        <f t="shared" si="50"/>
        <v>2</v>
      </c>
      <c r="Q171" s="46" t="str">
        <f t="shared" si="58"/>
        <v>źle</v>
      </c>
      <c r="R171" s="46">
        <f t="shared" si="51"/>
        <v>0</v>
      </c>
      <c r="S171" s="46" t="str">
        <f t="shared" si="52"/>
        <v>źle</v>
      </c>
      <c r="T171" s="46">
        <f t="shared" si="53"/>
        <v>0</v>
      </c>
    </row>
    <row r="172" spans="1:20">
      <c r="A172" t="s">
        <v>574</v>
      </c>
      <c r="B172">
        <v>2</v>
      </c>
      <c r="C172" s="46" t="str">
        <f t="shared" si="41"/>
        <v>źle</v>
      </c>
      <c r="D172" s="46">
        <f t="shared" si="42"/>
        <v>0</v>
      </c>
      <c r="E172" s="46" t="str">
        <f t="shared" si="54"/>
        <v>źle</v>
      </c>
      <c r="F172" s="46">
        <f t="shared" si="43"/>
        <v>0</v>
      </c>
      <c r="G172" s="46" t="str">
        <f t="shared" si="55"/>
        <v>źle</v>
      </c>
      <c r="H172" s="46">
        <f t="shared" si="44"/>
        <v>0</v>
      </c>
      <c r="I172" s="46" t="str">
        <f t="shared" si="56"/>
        <v>źle</v>
      </c>
      <c r="J172" s="46">
        <f t="shared" si="45"/>
        <v>0</v>
      </c>
      <c r="K172" s="46" t="str">
        <f t="shared" si="57"/>
        <v>źle</v>
      </c>
      <c r="L172" s="46">
        <f t="shared" si="46"/>
        <v>0</v>
      </c>
      <c r="M172" s="55" t="str">
        <f t="shared" si="47"/>
        <v>źle</v>
      </c>
      <c r="N172" s="46">
        <f t="shared" si="48"/>
        <v>0</v>
      </c>
      <c r="O172" s="46" t="str">
        <f t="shared" si="49"/>
        <v>3B4 Informatyka rozszerzona Robert Sołowiej (SO)</v>
      </c>
      <c r="P172" s="46">
        <f t="shared" si="50"/>
        <v>2</v>
      </c>
      <c r="Q172" s="46" t="str">
        <f t="shared" si="58"/>
        <v>źle</v>
      </c>
      <c r="R172" s="46">
        <f t="shared" si="51"/>
        <v>0</v>
      </c>
      <c r="S172" s="46" t="str">
        <f t="shared" si="52"/>
        <v>źle</v>
      </c>
      <c r="T172" s="46">
        <f t="shared" si="53"/>
        <v>0</v>
      </c>
    </row>
    <row r="173" spans="1:20">
      <c r="A173" t="s">
        <v>500</v>
      </c>
      <c r="B173">
        <v>3</v>
      </c>
      <c r="C173" s="46" t="str">
        <f t="shared" si="41"/>
        <v>źle</v>
      </c>
      <c r="D173" s="46">
        <f t="shared" si="42"/>
        <v>0</v>
      </c>
      <c r="E173" s="46" t="str">
        <f t="shared" si="54"/>
        <v>źle</v>
      </c>
      <c r="F173" s="46">
        <f t="shared" si="43"/>
        <v>0</v>
      </c>
      <c r="G173" s="46" t="str">
        <f t="shared" si="55"/>
        <v>źle</v>
      </c>
      <c r="H173" s="46">
        <f t="shared" si="44"/>
        <v>0</v>
      </c>
      <c r="I173" s="46" t="str">
        <f t="shared" si="56"/>
        <v>źle</v>
      </c>
      <c r="J173" s="46">
        <f t="shared" si="45"/>
        <v>0</v>
      </c>
      <c r="K173" s="46" t="str">
        <f t="shared" si="57"/>
        <v>źle</v>
      </c>
      <c r="L173" s="46">
        <f t="shared" si="46"/>
        <v>0</v>
      </c>
      <c r="M173" s="55" t="str">
        <f t="shared" si="47"/>
        <v>źle</v>
      </c>
      <c r="N173" s="46">
        <f t="shared" si="48"/>
        <v>0</v>
      </c>
      <c r="O173" s="46" t="str">
        <f t="shared" si="49"/>
        <v>3B4 Język angielski Anna Beata Karwat (AK)</v>
      </c>
      <c r="P173" s="46">
        <f t="shared" si="50"/>
        <v>3</v>
      </c>
      <c r="Q173" s="46" t="str">
        <f t="shared" si="58"/>
        <v>źle</v>
      </c>
      <c r="R173" s="46">
        <f t="shared" si="51"/>
        <v>0</v>
      </c>
      <c r="S173" s="46" t="str">
        <f t="shared" si="52"/>
        <v>źle</v>
      </c>
      <c r="T173" s="46">
        <f t="shared" si="53"/>
        <v>0</v>
      </c>
    </row>
    <row r="174" spans="1:20">
      <c r="A174" t="s">
        <v>537</v>
      </c>
      <c r="B174">
        <v>1</v>
      </c>
      <c r="C174" s="46" t="str">
        <f t="shared" si="41"/>
        <v>źle</v>
      </c>
      <c r="D174" s="46">
        <f t="shared" si="42"/>
        <v>0</v>
      </c>
      <c r="E174" s="46" t="str">
        <f t="shared" si="54"/>
        <v>źle</v>
      </c>
      <c r="F174" s="46">
        <f t="shared" si="43"/>
        <v>0</v>
      </c>
      <c r="G174" s="46" t="str">
        <f t="shared" si="55"/>
        <v>źle</v>
      </c>
      <c r="H174" s="46">
        <f t="shared" si="44"/>
        <v>0</v>
      </c>
      <c r="I174" s="46" t="str">
        <f t="shared" si="56"/>
        <v>źle</v>
      </c>
      <c r="J174" s="46">
        <f t="shared" si="45"/>
        <v>0</v>
      </c>
      <c r="K174" s="46" t="str">
        <f t="shared" si="57"/>
        <v>źle</v>
      </c>
      <c r="L174" s="46">
        <f t="shared" si="46"/>
        <v>0</v>
      </c>
      <c r="M174" s="55" t="str">
        <f t="shared" si="47"/>
        <v>źle</v>
      </c>
      <c r="N174" s="46">
        <f t="shared" si="48"/>
        <v>0</v>
      </c>
      <c r="O174" s="46" t="str">
        <f t="shared" si="49"/>
        <v>3B4 Język niemiecki Renata Olida (RO)</v>
      </c>
      <c r="P174" s="46">
        <f t="shared" si="50"/>
        <v>1</v>
      </c>
      <c r="Q174" s="46" t="str">
        <f t="shared" si="58"/>
        <v>źle</v>
      </c>
      <c r="R174" s="46">
        <f t="shared" si="51"/>
        <v>0</v>
      </c>
      <c r="S174" s="46" t="str">
        <f t="shared" si="52"/>
        <v>źle</v>
      </c>
      <c r="T174" s="46">
        <f t="shared" si="53"/>
        <v>0</v>
      </c>
    </row>
    <row r="175" spans="1:20">
      <c r="A175" t="s">
        <v>410</v>
      </c>
      <c r="B175">
        <v>3</v>
      </c>
      <c r="C175" s="46" t="str">
        <f t="shared" si="41"/>
        <v>źle</v>
      </c>
      <c r="D175" s="46">
        <f t="shared" si="42"/>
        <v>0</v>
      </c>
      <c r="E175" s="46" t="str">
        <f t="shared" si="54"/>
        <v>źle</v>
      </c>
      <c r="F175" s="46">
        <f t="shared" si="43"/>
        <v>0</v>
      </c>
      <c r="G175" s="46" t="str">
        <f t="shared" si="55"/>
        <v>źle</v>
      </c>
      <c r="H175" s="46">
        <f t="shared" si="44"/>
        <v>0</v>
      </c>
      <c r="I175" s="46" t="str">
        <f t="shared" si="56"/>
        <v>źle</v>
      </c>
      <c r="J175" s="46">
        <f t="shared" si="45"/>
        <v>0</v>
      </c>
      <c r="K175" s="46" t="str">
        <f t="shared" si="57"/>
        <v>źle</v>
      </c>
      <c r="L175" s="46">
        <f t="shared" si="46"/>
        <v>0</v>
      </c>
      <c r="M175" s="55" t="str">
        <f t="shared" si="47"/>
        <v>źle</v>
      </c>
      <c r="N175" s="46">
        <f t="shared" si="48"/>
        <v>0</v>
      </c>
      <c r="O175" s="46" t="str">
        <f t="shared" si="49"/>
        <v>3B4 Język polski Ewa Dobrzańska-Mochniej (ED)</v>
      </c>
      <c r="P175" s="46">
        <f t="shared" si="50"/>
        <v>3</v>
      </c>
      <c r="Q175" s="46" t="str">
        <f t="shared" si="58"/>
        <v>źle</v>
      </c>
      <c r="R175" s="46">
        <f t="shared" si="51"/>
        <v>0</v>
      </c>
      <c r="S175" s="46" t="str">
        <f t="shared" si="52"/>
        <v>źle</v>
      </c>
      <c r="T175" s="46">
        <f t="shared" si="53"/>
        <v>0</v>
      </c>
    </row>
    <row r="176" spans="1:20">
      <c r="A176" t="s">
        <v>416</v>
      </c>
      <c r="B176">
        <v>1</v>
      </c>
      <c r="C176" s="46" t="str">
        <f t="shared" si="41"/>
        <v>źle</v>
      </c>
      <c r="D176" s="46">
        <f t="shared" si="42"/>
        <v>0</v>
      </c>
      <c r="E176" s="46" t="str">
        <f t="shared" si="54"/>
        <v>źle</v>
      </c>
      <c r="F176" s="46">
        <f t="shared" si="43"/>
        <v>0</v>
      </c>
      <c r="G176" s="46" t="str">
        <f t="shared" si="55"/>
        <v>źle</v>
      </c>
      <c r="H176" s="46">
        <f t="shared" si="44"/>
        <v>0</v>
      </c>
      <c r="I176" s="46" t="str">
        <f t="shared" si="56"/>
        <v>źle</v>
      </c>
      <c r="J176" s="46">
        <f t="shared" si="45"/>
        <v>0</v>
      </c>
      <c r="K176" s="46" t="str">
        <f t="shared" si="57"/>
        <v>źle</v>
      </c>
      <c r="L176" s="46">
        <f t="shared" si="46"/>
        <v>0</v>
      </c>
      <c r="M176" s="55" t="str">
        <f t="shared" si="47"/>
        <v>źle</v>
      </c>
      <c r="N176" s="46">
        <f t="shared" si="48"/>
        <v>0</v>
      </c>
      <c r="O176" s="46" t="str">
        <f t="shared" si="49"/>
        <v>3B4 Maszyny rolnicze Janusz Łaniewski (JŁ)</v>
      </c>
      <c r="P176" s="46">
        <f t="shared" si="50"/>
        <v>1</v>
      </c>
      <c r="Q176" s="46" t="str">
        <f t="shared" si="58"/>
        <v>źle</v>
      </c>
      <c r="R176" s="46">
        <f t="shared" si="51"/>
        <v>0</v>
      </c>
      <c r="S176" s="46" t="str">
        <f t="shared" si="52"/>
        <v>źle</v>
      </c>
      <c r="T176" s="46">
        <f t="shared" si="53"/>
        <v>0</v>
      </c>
    </row>
    <row r="177" spans="1:20">
      <c r="A177" t="s">
        <v>471</v>
      </c>
      <c r="B177">
        <v>3</v>
      </c>
      <c r="C177" s="46" t="str">
        <f t="shared" si="41"/>
        <v>źle</v>
      </c>
      <c r="D177" s="46">
        <f t="shared" si="42"/>
        <v>0</v>
      </c>
      <c r="E177" s="46" t="str">
        <f t="shared" si="54"/>
        <v>źle</v>
      </c>
      <c r="F177" s="46">
        <f t="shared" si="43"/>
        <v>0</v>
      </c>
      <c r="G177" s="46" t="str">
        <f t="shared" si="55"/>
        <v>źle</v>
      </c>
      <c r="H177" s="46">
        <f t="shared" si="44"/>
        <v>0</v>
      </c>
      <c r="I177" s="46" t="str">
        <f t="shared" si="56"/>
        <v>źle</v>
      </c>
      <c r="J177" s="46">
        <f t="shared" si="45"/>
        <v>0</v>
      </c>
      <c r="K177" s="46" t="str">
        <f t="shared" si="57"/>
        <v>źle</v>
      </c>
      <c r="L177" s="46">
        <f t="shared" si="46"/>
        <v>0</v>
      </c>
      <c r="M177" s="55" t="str">
        <f t="shared" si="47"/>
        <v>źle</v>
      </c>
      <c r="N177" s="46">
        <f t="shared" si="48"/>
        <v>0</v>
      </c>
      <c r="O177" s="46" t="str">
        <f t="shared" si="49"/>
        <v>3B4 Matematyka Renata Dyk (DR)</v>
      </c>
      <c r="P177" s="46">
        <f t="shared" si="50"/>
        <v>3</v>
      </c>
      <c r="Q177" s="46" t="str">
        <f t="shared" si="58"/>
        <v>źle</v>
      </c>
      <c r="R177" s="46">
        <f t="shared" si="51"/>
        <v>0</v>
      </c>
      <c r="S177" s="46" t="str">
        <f t="shared" si="52"/>
        <v>źle</v>
      </c>
      <c r="T177" s="46">
        <f t="shared" si="53"/>
        <v>0</v>
      </c>
    </row>
    <row r="178" spans="1:20">
      <c r="A178" t="s">
        <v>622</v>
      </c>
      <c r="B178">
        <v>1</v>
      </c>
      <c r="C178" s="46" t="str">
        <f t="shared" si="41"/>
        <v>źle</v>
      </c>
      <c r="D178" s="46">
        <f t="shared" si="42"/>
        <v>0</v>
      </c>
      <c r="E178" s="46" t="str">
        <f t="shared" si="54"/>
        <v>źle</v>
      </c>
      <c r="F178" s="46">
        <f t="shared" si="43"/>
        <v>0</v>
      </c>
      <c r="G178" s="46" t="str">
        <f t="shared" si="55"/>
        <v>źle</v>
      </c>
      <c r="H178" s="46">
        <f t="shared" si="44"/>
        <v>0</v>
      </c>
      <c r="I178" s="46" t="str">
        <f t="shared" si="56"/>
        <v>źle</v>
      </c>
      <c r="J178" s="46">
        <f t="shared" si="45"/>
        <v>0</v>
      </c>
      <c r="K178" s="46" t="str">
        <f t="shared" si="57"/>
        <v>źle</v>
      </c>
      <c r="L178" s="46">
        <f t="shared" si="46"/>
        <v>0</v>
      </c>
      <c r="M178" s="55" t="str">
        <f t="shared" si="47"/>
        <v>źle</v>
      </c>
      <c r="N178" s="46">
        <f t="shared" si="48"/>
        <v>0</v>
      </c>
      <c r="O178" s="46" t="str">
        <f t="shared" si="49"/>
        <v>3B4 Podstawy elektrotechniki i elektroniki Dariusz Wróbel (WR)</v>
      </c>
      <c r="P178" s="46">
        <f t="shared" si="50"/>
        <v>1</v>
      </c>
      <c r="Q178" s="46" t="str">
        <f t="shared" si="58"/>
        <v>źle</v>
      </c>
      <c r="R178" s="46">
        <f t="shared" si="51"/>
        <v>0</v>
      </c>
      <c r="S178" s="46" t="str">
        <f t="shared" si="52"/>
        <v>źle</v>
      </c>
      <c r="T178" s="46">
        <f t="shared" si="53"/>
        <v>0</v>
      </c>
    </row>
    <row r="179" spans="1:20">
      <c r="A179" t="s">
        <v>422</v>
      </c>
      <c r="B179">
        <v>2</v>
      </c>
      <c r="C179" s="46" t="str">
        <f t="shared" si="41"/>
        <v>źle</v>
      </c>
      <c r="D179" s="46">
        <f t="shared" si="42"/>
        <v>0</v>
      </c>
      <c r="E179" s="46" t="str">
        <f t="shared" si="54"/>
        <v>źle</v>
      </c>
      <c r="F179" s="46">
        <f t="shared" si="43"/>
        <v>0</v>
      </c>
      <c r="G179" s="46" t="str">
        <f t="shared" si="55"/>
        <v>źle</v>
      </c>
      <c r="H179" s="46">
        <f t="shared" si="44"/>
        <v>0</v>
      </c>
      <c r="I179" s="46" t="str">
        <f t="shared" si="56"/>
        <v>źle</v>
      </c>
      <c r="J179" s="46">
        <f t="shared" si="45"/>
        <v>0</v>
      </c>
      <c r="K179" s="46" t="str">
        <f t="shared" si="57"/>
        <v>źle</v>
      </c>
      <c r="L179" s="46">
        <f t="shared" si="46"/>
        <v>0</v>
      </c>
      <c r="M179" s="55" t="str">
        <f t="shared" si="47"/>
        <v>źle</v>
      </c>
      <c r="N179" s="46">
        <f t="shared" si="48"/>
        <v>0</v>
      </c>
      <c r="O179" s="46" t="str">
        <f t="shared" si="49"/>
        <v>3B4 Pojazdy rolnicze Janusz Łaniewski (JŁ)</v>
      </c>
      <c r="P179" s="46">
        <f t="shared" si="50"/>
        <v>2</v>
      </c>
      <c r="Q179" s="46" t="str">
        <f t="shared" si="58"/>
        <v>źle</v>
      </c>
      <c r="R179" s="46">
        <f t="shared" si="51"/>
        <v>0</v>
      </c>
      <c r="S179" s="46" t="str">
        <f t="shared" si="52"/>
        <v>źle</v>
      </c>
      <c r="T179" s="46">
        <f t="shared" si="53"/>
        <v>0</v>
      </c>
    </row>
    <row r="180" spans="1:20">
      <c r="A180" t="s">
        <v>584</v>
      </c>
      <c r="B180">
        <v>2</v>
      </c>
      <c r="C180" s="46" t="str">
        <f t="shared" si="41"/>
        <v>źle</v>
      </c>
      <c r="D180" s="46">
        <f t="shared" si="42"/>
        <v>0</v>
      </c>
      <c r="E180" s="46" t="str">
        <f t="shared" si="54"/>
        <v>źle</v>
      </c>
      <c r="F180" s="46">
        <f t="shared" si="43"/>
        <v>0</v>
      </c>
      <c r="G180" s="46" t="str">
        <f t="shared" si="55"/>
        <v>źle</v>
      </c>
      <c r="H180" s="46">
        <f t="shared" si="44"/>
        <v>0</v>
      </c>
      <c r="I180" s="46" t="str">
        <f t="shared" si="56"/>
        <v>źle</v>
      </c>
      <c r="J180" s="46">
        <f t="shared" si="45"/>
        <v>0</v>
      </c>
      <c r="K180" s="46" t="str">
        <f t="shared" si="57"/>
        <v>źle</v>
      </c>
      <c r="L180" s="46">
        <f t="shared" si="46"/>
        <v>0</v>
      </c>
      <c r="M180" s="55" t="str">
        <f t="shared" si="47"/>
        <v>źle</v>
      </c>
      <c r="N180" s="46">
        <f t="shared" si="48"/>
        <v>0</v>
      </c>
      <c r="O180" s="46" t="str">
        <f t="shared" si="49"/>
        <v>3B4 Religia Ryszard Siedlecki (RS)</v>
      </c>
      <c r="P180" s="46">
        <f t="shared" si="50"/>
        <v>2</v>
      </c>
      <c r="Q180" s="46" t="str">
        <f t="shared" si="58"/>
        <v>źle</v>
      </c>
      <c r="R180" s="46">
        <f t="shared" si="51"/>
        <v>0</v>
      </c>
      <c r="S180" s="46" t="str">
        <f t="shared" si="52"/>
        <v>źle</v>
      </c>
      <c r="T180" s="46">
        <f t="shared" si="53"/>
        <v>0</v>
      </c>
    </row>
    <row r="181" spans="1:20">
      <c r="A181" t="s">
        <v>484</v>
      </c>
      <c r="B181">
        <v>1</v>
      </c>
      <c r="C181" s="46" t="str">
        <f t="shared" si="41"/>
        <v>źle</v>
      </c>
      <c r="D181" s="46">
        <f t="shared" si="42"/>
        <v>0</v>
      </c>
      <c r="E181" s="46" t="str">
        <f t="shared" si="54"/>
        <v>źle</v>
      </c>
      <c r="F181" s="46">
        <f t="shared" si="43"/>
        <v>0</v>
      </c>
      <c r="G181" s="46" t="str">
        <f t="shared" si="55"/>
        <v>źle</v>
      </c>
      <c r="H181" s="46">
        <f t="shared" si="44"/>
        <v>0</v>
      </c>
      <c r="I181" s="46" t="str">
        <f t="shared" si="56"/>
        <v>źle</v>
      </c>
      <c r="J181" s="46">
        <f t="shared" si="45"/>
        <v>0</v>
      </c>
      <c r="K181" s="46" t="str">
        <f t="shared" si="57"/>
        <v>źle</v>
      </c>
      <c r="L181" s="46">
        <f t="shared" si="46"/>
        <v>0</v>
      </c>
      <c r="M181" s="55" t="str">
        <f t="shared" si="47"/>
        <v>źle</v>
      </c>
      <c r="N181" s="46">
        <f t="shared" si="48"/>
        <v>0</v>
      </c>
      <c r="O181" s="46" t="str">
        <f t="shared" si="49"/>
        <v>3B4 Użytkowanie i obsługa systemów mechatronicznych w rolnictwie Dawid Jaruga (DJ)</v>
      </c>
      <c r="P181" s="46">
        <f t="shared" si="50"/>
        <v>1</v>
      </c>
      <c r="Q181" s="46" t="str">
        <f t="shared" si="58"/>
        <v>źle</v>
      </c>
      <c r="R181" s="46">
        <f t="shared" si="51"/>
        <v>0</v>
      </c>
      <c r="S181" s="46" t="str">
        <f t="shared" si="52"/>
        <v>źle</v>
      </c>
      <c r="T181" s="46">
        <f t="shared" si="53"/>
        <v>0</v>
      </c>
    </row>
    <row r="182" spans="1:20">
      <c r="A182" t="s">
        <v>485</v>
      </c>
      <c r="B182">
        <v>3</v>
      </c>
      <c r="C182" s="46" t="str">
        <f t="shared" si="41"/>
        <v>źle</v>
      </c>
      <c r="D182" s="46">
        <f t="shared" si="42"/>
        <v>0</v>
      </c>
      <c r="E182" s="46" t="str">
        <f t="shared" si="54"/>
        <v>źle</v>
      </c>
      <c r="F182" s="46">
        <f t="shared" si="43"/>
        <v>0</v>
      </c>
      <c r="G182" s="46" t="str">
        <f t="shared" si="55"/>
        <v>źle</v>
      </c>
      <c r="H182" s="46">
        <f t="shared" si="44"/>
        <v>0</v>
      </c>
      <c r="I182" s="46" t="str">
        <f t="shared" si="56"/>
        <v>źle</v>
      </c>
      <c r="J182" s="46">
        <f t="shared" si="45"/>
        <v>0</v>
      </c>
      <c r="K182" s="46" t="str">
        <f t="shared" si="57"/>
        <v>źle</v>
      </c>
      <c r="L182" s="46">
        <f t="shared" si="46"/>
        <v>0</v>
      </c>
      <c r="M182" s="55" t="str">
        <f t="shared" si="47"/>
        <v>źle</v>
      </c>
      <c r="N182" s="46">
        <f t="shared" si="48"/>
        <v>0</v>
      </c>
      <c r="O182" s="46" t="str">
        <f t="shared" si="49"/>
        <v>3B4 Wychowanie fizyczne Waldemar Jurkiewicz (WJ)</v>
      </c>
      <c r="P182" s="46">
        <f t="shared" si="50"/>
        <v>3</v>
      </c>
      <c r="Q182" s="46" t="str">
        <f t="shared" si="58"/>
        <v>źle</v>
      </c>
      <c r="R182" s="46">
        <f t="shared" si="51"/>
        <v>0</v>
      </c>
      <c r="S182" s="46" t="str">
        <f t="shared" si="52"/>
        <v>źle</v>
      </c>
      <c r="T182" s="46">
        <f t="shared" si="53"/>
        <v>0</v>
      </c>
    </row>
    <row r="183" spans="1:20">
      <c r="A183" t="s">
        <v>492</v>
      </c>
      <c r="B183">
        <v>1</v>
      </c>
      <c r="C183" s="46" t="str">
        <f t="shared" si="41"/>
        <v>źle</v>
      </c>
      <c r="D183" s="46">
        <f t="shared" si="42"/>
        <v>0</v>
      </c>
      <c r="E183" s="46" t="str">
        <f t="shared" si="54"/>
        <v>źle</v>
      </c>
      <c r="F183" s="46">
        <f t="shared" si="43"/>
        <v>0</v>
      </c>
      <c r="G183" s="46" t="str">
        <f t="shared" si="55"/>
        <v>źle</v>
      </c>
      <c r="H183" s="46">
        <f t="shared" si="44"/>
        <v>0</v>
      </c>
      <c r="I183" s="46" t="str">
        <f t="shared" si="56"/>
        <v>źle</v>
      </c>
      <c r="J183" s="46">
        <f t="shared" si="45"/>
        <v>0</v>
      </c>
      <c r="K183" s="46" t="str">
        <f t="shared" si="57"/>
        <v>źle</v>
      </c>
      <c r="L183" s="46">
        <f t="shared" si="46"/>
        <v>0</v>
      </c>
      <c r="M183" s="55" t="str">
        <f t="shared" si="47"/>
        <v>źle</v>
      </c>
      <c r="N183" s="46">
        <f t="shared" si="48"/>
        <v>0</v>
      </c>
      <c r="O183" s="46" t="str">
        <f t="shared" si="49"/>
        <v>3B4 Zajęcia z wychowawcą Anna Beata Karwat (AK)</v>
      </c>
      <c r="P183" s="46">
        <f t="shared" si="50"/>
        <v>1</v>
      </c>
      <c r="Q183" s="46" t="str">
        <f t="shared" si="58"/>
        <v>źle</v>
      </c>
      <c r="R183" s="46">
        <f t="shared" si="51"/>
        <v>0</v>
      </c>
      <c r="S183" s="46" t="str">
        <f t="shared" si="52"/>
        <v>źle</v>
      </c>
      <c r="T183" s="46">
        <f t="shared" si="53"/>
        <v>0</v>
      </c>
    </row>
    <row r="184" spans="1:20">
      <c r="A184" t="s">
        <v>459</v>
      </c>
      <c r="B184">
        <v>4</v>
      </c>
      <c r="C184" s="46" t="str">
        <f t="shared" si="41"/>
        <v>źle</v>
      </c>
      <c r="D184" s="46">
        <f t="shared" si="42"/>
        <v>0</v>
      </c>
      <c r="E184" s="46" t="str">
        <f t="shared" si="54"/>
        <v>źle</v>
      </c>
      <c r="F184" s="46">
        <f t="shared" si="43"/>
        <v>0</v>
      </c>
      <c r="G184" s="46" t="str">
        <f t="shared" si="55"/>
        <v>źle</v>
      </c>
      <c r="H184" s="46">
        <f t="shared" si="44"/>
        <v>0</v>
      </c>
      <c r="I184" s="46" t="str">
        <f t="shared" si="56"/>
        <v>źle</v>
      </c>
      <c r="J184" s="46">
        <f t="shared" si="45"/>
        <v>0</v>
      </c>
      <c r="K184" s="46" t="str">
        <f t="shared" si="57"/>
        <v>źle</v>
      </c>
      <c r="L184" s="46">
        <f t="shared" si="46"/>
        <v>0</v>
      </c>
      <c r="M184" s="55" t="str">
        <f t="shared" si="47"/>
        <v>źle</v>
      </c>
      <c r="N184" s="46">
        <f t="shared" si="48"/>
        <v>0</v>
      </c>
      <c r="O184" s="46" t="str">
        <f t="shared" si="49"/>
        <v>3B4|gr1 Eksploatacja maszyn rolniczych Roman Zbigniew Dyjach (RD)</v>
      </c>
      <c r="P184" s="46">
        <f t="shared" si="50"/>
        <v>4</v>
      </c>
      <c r="Q184" s="46" t="str">
        <f t="shared" si="58"/>
        <v>źle</v>
      </c>
      <c r="R184" s="46">
        <f t="shared" si="51"/>
        <v>0</v>
      </c>
      <c r="S184" s="46" t="str">
        <f t="shared" si="52"/>
        <v>źle</v>
      </c>
      <c r="T184" s="46">
        <f t="shared" si="53"/>
        <v>0</v>
      </c>
    </row>
    <row r="185" spans="1:20">
      <c r="A185" t="s">
        <v>619</v>
      </c>
      <c r="B185">
        <v>4</v>
      </c>
      <c r="C185" s="46" t="str">
        <f t="shared" si="41"/>
        <v>źle</v>
      </c>
      <c r="D185" s="46">
        <f t="shared" si="42"/>
        <v>0</v>
      </c>
      <c r="E185" s="46" t="str">
        <f t="shared" si="54"/>
        <v>źle</v>
      </c>
      <c r="F185" s="46">
        <f t="shared" si="43"/>
        <v>0</v>
      </c>
      <c r="G185" s="46" t="str">
        <f t="shared" si="55"/>
        <v>źle</v>
      </c>
      <c r="H185" s="46">
        <f t="shared" si="44"/>
        <v>0</v>
      </c>
      <c r="I185" s="46" t="str">
        <f t="shared" si="56"/>
        <v>źle</v>
      </c>
      <c r="J185" s="46">
        <f t="shared" si="45"/>
        <v>0</v>
      </c>
      <c r="K185" s="46" t="str">
        <f t="shared" si="57"/>
        <v>źle</v>
      </c>
      <c r="L185" s="46">
        <f t="shared" si="46"/>
        <v>0</v>
      </c>
      <c r="M185" s="55" t="str">
        <f t="shared" si="47"/>
        <v>źle</v>
      </c>
      <c r="N185" s="46">
        <f t="shared" si="48"/>
        <v>0</v>
      </c>
      <c r="O185" s="46" t="str">
        <f t="shared" si="49"/>
        <v>3B4|gr1 Eksploatacja pojazdów rolniczych Dariusz Wróbel (WR)</v>
      </c>
      <c r="P185" s="46">
        <f t="shared" si="50"/>
        <v>4</v>
      </c>
      <c r="Q185" s="46" t="str">
        <f t="shared" si="58"/>
        <v>źle</v>
      </c>
      <c r="R185" s="46">
        <f t="shared" si="51"/>
        <v>0</v>
      </c>
      <c r="S185" s="46" t="str">
        <f t="shared" si="52"/>
        <v>źle</v>
      </c>
      <c r="T185" s="46">
        <f t="shared" si="53"/>
        <v>0</v>
      </c>
    </row>
    <row r="186" spans="1:20">
      <c r="A186" t="s">
        <v>618</v>
      </c>
      <c r="B186">
        <v>4</v>
      </c>
      <c r="C186" s="46" t="str">
        <f t="shared" si="41"/>
        <v>źle</v>
      </c>
      <c r="D186" s="46">
        <f t="shared" si="42"/>
        <v>0</v>
      </c>
      <c r="E186" s="46" t="str">
        <f t="shared" si="54"/>
        <v>źle</v>
      </c>
      <c r="F186" s="46">
        <f t="shared" si="43"/>
        <v>0</v>
      </c>
      <c r="G186" s="46" t="str">
        <f t="shared" si="55"/>
        <v>źle</v>
      </c>
      <c r="H186" s="46">
        <f t="shared" si="44"/>
        <v>0</v>
      </c>
      <c r="I186" s="46" t="str">
        <f t="shared" si="56"/>
        <v>źle</v>
      </c>
      <c r="J186" s="46">
        <f t="shared" si="45"/>
        <v>0</v>
      </c>
      <c r="K186" s="46" t="str">
        <f t="shared" si="57"/>
        <v>źle</v>
      </c>
      <c r="L186" s="46">
        <f t="shared" si="46"/>
        <v>0</v>
      </c>
      <c r="M186" s="55" t="str">
        <f t="shared" si="47"/>
        <v>źle</v>
      </c>
      <c r="N186" s="46">
        <f t="shared" si="48"/>
        <v>0</v>
      </c>
      <c r="O186" s="46" t="str">
        <f t="shared" si="49"/>
        <v>3B4|gr2 Eksploatacja maszyn rolniczych Dariusz Wróbel (WR)</v>
      </c>
      <c r="P186" s="46">
        <f t="shared" si="50"/>
        <v>4</v>
      </c>
      <c r="Q186" s="46" t="str">
        <f t="shared" si="58"/>
        <v>źle</v>
      </c>
      <c r="R186" s="46">
        <f t="shared" si="51"/>
        <v>0</v>
      </c>
      <c r="S186" s="46" t="str">
        <f t="shared" si="52"/>
        <v>źle</v>
      </c>
      <c r="T186" s="46">
        <f t="shared" si="53"/>
        <v>0</v>
      </c>
    </row>
    <row r="187" spans="1:20">
      <c r="A187" t="s">
        <v>463</v>
      </c>
      <c r="B187">
        <v>4</v>
      </c>
      <c r="C187" s="46" t="str">
        <f t="shared" si="41"/>
        <v>źle</v>
      </c>
      <c r="D187" s="46">
        <f t="shared" si="42"/>
        <v>0</v>
      </c>
      <c r="E187" s="46" t="str">
        <f t="shared" si="54"/>
        <v>źle</v>
      </c>
      <c r="F187" s="46">
        <f t="shared" si="43"/>
        <v>0</v>
      </c>
      <c r="G187" s="46" t="str">
        <f t="shared" si="55"/>
        <v>źle</v>
      </c>
      <c r="H187" s="46">
        <f t="shared" si="44"/>
        <v>0</v>
      </c>
      <c r="I187" s="46" t="str">
        <f t="shared" si="56"/>
        <v>źle</v>
      </c>
      <c r="J187" s="46">
        <f t="shared" si="45"/>
        <v>0</v>
      </c>
      <c r="K187" s="46" t="str">
        <f t="shared" si="57"/>
        <v>źle</v>
      </c>
      <c r="L187" s="46">
        <f t="shared" si="46"/>
        <v>0</v>
      </c>
      <c r="M187" s="55" t="str">
        <f t="shared" si="47"/>
        <v>źle</v>
      </c>
      <c r="N187" s="46">
        <f t="shared" si="48"/>
        <v>0</v>
      </c>
      <c r="O187" s="46" t="str">
        <f t="shared" si="49"/>
        <v>3B4|gr2 Eksploatacja pojazdów rolniczych Roman Zbigniew Dyjach (RD)</v>
      </c>
      <c r="P187" s="46">
        <f t="shared" si="50"/>
        <v>4</v>
      </c>
      <c r="Q187" s="46" t="str">
        <f t="shared" si="58"/>
        <v>źle</v>
      </c>
      <c r="R187" s="46">
        <f t="shared" si="51"/>
        <v>0</v>
      </c>
      <c r="S187" s="46" t="str">
        <f t="shared" si="52"/>
        <v>źle</v>
      </c>
      <c r="T187" s="46">
        <f t="shared" si="53"/>
        <v>0</v>
      </c>
    </row>
    <row r="188" spans="1:20">
      <c r="A188" t="s">
        <v>208</v>
      </c>
      <c r="B188">
        <v>2</v>
      </c>
      <c r="C188" s="46" t="str">
        <f t="shared" si="41"/>
        <v>źle</v>
      </c>
      <c r="D188" s="46">
        <f t="shared" si="42"/>
        <v>0</v>
      </c>
      <c r="E188" s="46" t="str">
        <f t="shared" si="54"/>
        <v>źle</v>
      </c>
      <c r="F188" s="46">
        <f t="shared" si="43"/>
        <v>0</v>
      </c>
      <c r="G188" s="46" t="str">
        <f t="shared" si="55"/>
        <v>źle</v>
      </c>
      <c r="H188" s="46">
        <f t="shared" si="44"/>
        <v>0</v>
      </c>
      <c r="I188" s="46" t="str">
        <f t="shared" si="56"/>
        <v>źle</v>
      </c>
      <c r="J188" s="46">
        <f t="shared" si="45"/>
        <v>0</v>
      </c>
      <c r="K188" s="46" t="str">
        <f t="shared" si="57"/>
        <v>źle</v>
      </c>
      <c r="L188" s="46">
        <f t="shared" si="46"/>
        <v>0</v>
      </c>
      <c r="M188" s="55" t="str">
        <f t="shared" si="47"/>
        <v>źle</v>
      </c>
      <c r="N188" s="46">
        <f t="shared" si="48"/>
        <v>0</v>
      </c>
      <c r="O188" s="46" t="str">
        <f t="shared" si="49"/>
        <v>3B4+2B4+2B4P Edukacja wojskowa Andrzej  Stępniak (AS)</v>
      </c>
      <c r="P188" s="46">
        <f t="shared" si="50"/>
        <v>2</v>
      </c>
      <c r="Q188" s="46" t="str">
        <f t="shared" si="58"/>
        <v>źle</v>
      </c>
      <c r="R188" s="46">
        <f t="shared" si="51"/>
        <v>0</v>
      </c>
      <c r="S188" s="46" t="str">
        <f t="shared" si="52"/>
        <v>źle</v>
      </c>
      <c r="T188" s="46">
        <f t="shared" si="53"/>
        <v>0</v>
      </c>
    </row>
    <row r="189" spans="1:20">
      <c r="A189" t="s">
        <v>439</v>
      </c>
      <c r="B189">
        <v>2</v>
      </c>
      <c r="C189" s="46" t="str">
        <f t="shared" si="41"/>
        <v>źle</v>
      </c>
      <c r="D189" s="46">
        <f t="shared" si="42"/>
        <v>0</v>
      </c>
      <c r="E189" s="46" t="str">
        <f t="shared" si="54"/>
        <v>źle</v>
      </c>
      <c r="F189" s="46">
        <f t="shared" si="43"/>
        <v>0</v>
      </c>
      <c r="G189" s="46" t="str">
        <f t="shared" si="55"/>
        <v>źle</v>
      </c>
      <c r="H189" s="46">
        <f t="shared" si="44"/>
        <v>0</v>
      </c>
      <c r="I189" s="46" t="str">
        <f t="shared" si="56"/>
        <v>źle</v>
      </c>
      <c r="J189" s="46">
        <f t="shared" si="45"/>
        <v>0</v>
      </c>
      <c r="K189" s="46" t="str">
        <f t="shared" si="57"/>
        <v>źle</v>
      </c>
      <c r="L189" s="46">
        <f t="shared" si="46"/>
        <v>0</v>
      </c>
      <c r="M189" s="55" t="str">
        <f t="shared" si="47"/>
        <v>źle</v>
      </c>
      <c r="N189" s="46">
        <f t="shared" si="48"/>
        <v>0</v>
      </c>
      <c r="O189" s="46" t="str">
        <f t="shared" si="49"/>
        <v>źle</v>
      </c>
      <c r="P189" s="46">
        <f t="shared" si="50"/>
        <v>0</v>
      </c>
      <c r="Q189" s="46" t="str">
        <f t="shared" si="58"/>
        <v>3P4 Biologia rozszerzona Ewa Antoniak (EA)</v>
      </c>
      <c r="R189" s="46">
        <f t="shared" si="51"/>
        <v>2</v>
      </c>
      <c r="S189" s="46" t="str">
        <f t="shared" si="52"/>
        <v>źle</v>
      </c>
      <c r="T189" s="46">
        <f t="shared" si="53"/>
        <v>0</v>
      </c>
    </row>
    <row r="190" spans="1:20">
      <c r="A190" t="s">
        <v>563</v>
      </c>
      <c r="B190">
        <v>2</v>
      </c>
      <c r="C190" s="46" t="str">
        <f t="shared" si="41"/>
        <v>źle</v>
      </c>
      <c r="D190" s="46">
        <f t="shared" si="42"/>
        <v>0</v>
      </c>
      <c r="E190" s="46" t="str">
        <f t="shared" si="54"/>
        <v>źle</v>
      </c>
      <c r="F190" s="46">
        <f t="shared" si="43"/>
        <v>0</v>
      </c>
      <c r="G190" s="46" t="str">
        <f t="shared" si="55"/>
        <v>źle</v>
      </c>
      <c r="H190" s="46">
        <f t="shared" si="44"/>
        <v>0</v>
      </c>
      <c r="I190" s="46" t="str">
        <f t="shared" si="56"/>
        <v>źle</v>
      </c>
      <c r="J190" s="46">
        <f t="shared" si="45"/>
        <v>0</v>
      </c>
      <c r="K190" s="46" t="str">
        <f t="shared" si="57"/>
        <v>źle</v>
      </c>
      <c r="L190" s="46">
        <f t="shared" si="46"/>
        <v>0</v>
      </c>
      <c r="M190" s="55" t="str">
        <f t="shared" si="47"/>
        <v>źle</v>
      </c>
      <c r="N190" s="46">
        <f t="shared" si="48"/>
        <v>0</v>
      </c>
      <c r="O190" s="46" t="str">
        <f t="shared" si="49"/>
        <v>źle</v>
      </c>
      <c r="P190" s="46">
        <f t="shared" si="50"/>
        <v>0</v>
      </c>
      <c r="Q190" s="46" t="str">
        <f t="shared" si="58"/>
        <v>3P4 Historia i społeczeństwo - p.uzupełniający Agnieszka Małgorzata Rosochacka (RC)</v>
      </c>
      <c r="R190" s="46">
        <f t="shared" si="51"/>
        <v>2</v>
      </c>
      <c r="S190" s="46" t="str">
        <f t="shared" si="52"/>
        <v>źle</v>
      </c>
      <c r="T190" s="46">
        <f t="shared" si="53"/>
        <v>0</v>
      </c>
    </row>
    <row r="191" spans="1:20">
      <c r="A191" t="s">
        <v>501</v>
      </c>
      <c r="B191">
        <v>2</v>
      </c>
      <c r="C191" s="46" t="str">
        <f t="shared" si="41"/>
        <v>źle</v>
      </c>
      <c r="D191" s="46">
        <f t="shared" si="42"/>
        <v>0</v>
      </c>
      <c r="E191" s="46" t="str">
        <f t="shared" si="54"/>
        <v>źle</v>
      </c>
      <c r="F191" s="46">
        <f t="shared" si="43"/>
        <v>0</v>
      </c>
      <c r="G191" s="46" t="str">
        <f t="shared" si="55"/>
        <v>źle</v>
      </c>
      <c r="H191" s="46">
        <f t="shared" si="44"/>
        <v>0</v>
      </c>
      <c r="I191" s="46" t="str">
        <f t="shared" si="56"/>
        <v>źle</v>
      </c>
      <c r="J191" s="46">
        <f t="shared" si="45"/>
        <v>0</v>
      </c>
      <c r="K191" s="46" t="str">
        <f t="shared" si="57"/>
        <v>źle</v>
      </c>
      <c r="L191" s="46">
        <f t="shared" si="46"/>
        <v>0</v>
      </c>
      <c r="M191" s="55" t="str">
        <f t="shared" si="47"/>
        <v>źle</v>
      </c>
      <c r="N191" s="46">
        <f t="shared" si="48"/>
        <v>0</v>
      </c>
      <c r="O191" s="46" t="str">
        <f t="shared" si="49"/>
        <v>źle</v>
      </c>
      <c r="P191" s="46">
        <f t="shared" si="50"/>
        <v>0</v>
      </c>
      <c r="Q191" s="46" t="str">
        <f t="shared" si="58"/>
        <v>3P4 Język angielski Anna Beata Karwat (AK)</v>
      </c>
      <c r="R191" s="46">
        <f t="shared" si="51"/>
        <v>2</v>
      </c>
      <c r="S191" s="46" t="str">
        <f t="shared" si="52"/>
        <v>źle</v>
      </c>
      <c r="T191" s="46">
        <f t="shared" si="53"/>
        <v>0</v>
      </c>
    </row>
    <row r="192" spans="1:20">
      <c r="A192" t="s">
        <v>494</v>
      </c>
      <c r="B192">
        <v>1</v>
      </c>
      <c r="C192" s="46" t="str">
        <f t="shared" si="41"/>
        <v>źle</v>
      </c>
      <c r="D192" s="46">
        <f t="shared" si="42"/>
        <v>0</v>
      </c>
      <c r="E192" s="46" t="str">
        <f t="shared" si="54"/>
        <v>źle</v>
      </c>
      <c r="F192" s="46">
        <f t="shared" si="43"/>
        <v>0</v>
      </c>
      <c r="G192" s="46" t="str">
        <f t="shared" si="55"/>
        <v>źle</v>
      </c>
      <c r="H192" s="46">
        <f t="shared" si="44"/>
        <v>0</v>
      </c>
      <c r="I192" s="46" t="str">
        <f t="shared" si="56"/>
        <v>źle</v>
      </c>
      <c r="J192" s="46">
        <f t="shared" si="45"/>
        <v>0</v>
      </c>
      <c r="K192" s="46" t="str">
        <f t="shared" si="57"/>
        <v>źle</v>
      </c>
      <c r="L192" s="46">
        <f t="shared" si="46"/>
        <v>0</v>
      </c>
      <c r="M192" s="55" t="str">
        <f t="shared" si="47"/>
        <v>źle</v>
      </c>
      <c r="N192" s="46">
        <f t="shared" si="48"/>
        <v>0</v>
      </c>
      <c r="O192" s="46" t="str">
        <f t="shared" si="49"/>
        <v>źle</v>
      </c>
      <c r="P192" s="46">
        <f t="shared" si="50"/>
        <v>0</v>
      </c>
      <c r="Q192" s="46" t="str">
        <f t="shared" si="58"/>
        <v>3P4 Język angielski rozszerzony Anna Beata Karwat (AK)</v>
      </c>
      <c r="R192" s="46">
        <f t="shared" si="51"/>
        <v>1</v>
      </c>
      <c r="S192" s="46" t="str">
        <f t="shared" si="52"/>
        <v>źle</v>
      </c>
      <c r="T192" s="46">
        <f t="shared" si="53"/>
        <v>0</v>
      </c>
    </row>
    <row r="193" spans="1:20">
      <c r="A193" t="s">
        <v>536</v>
      </c>
      <c r="B193">
        <v>2</v>
      </c>
      <c r="C193" s="46" t="str">
        <f t="shared" si="41"/>
        <v>źle</v>
      </c>
      <c r="D193" s="46">
        <f t="shared" si="42"/>
        <v>0</v>
      </c>
      <c r="E193" s="46" t="str">
        <f t="shared" si="54"/>
        <v>źle</v>
      </c>
      <c r="F193" s="46">
        <f t="shared" si="43"/>
        <v>0</v>
      </c>
      <c r="G193" s="46" t="str">
        <f t="shared" si="55"/>
        <v>źle</v>
      </c>
      <c r="H193" s="46">
        <f t="shared" si="44"/>
        <v>0</v>
      </c>
      <c r="I193" s="46" t="str">
        <f t="shared" si="56"/>
        <v>źle</v>
      </c>
      <c r="J193" s="46">
        <f t="shared" si="45"/>
        <v>0</v>
      </c>
      <c r="K193" s="46" t="str">
        <f t="shared" si="57"/>
        <v>źle</v>
      </c>
      <c r="L193" s="46">
        <f t="shared" si="46"/>
        <v>0</v>
      </c>
      <c r="M193" s="55" t="str">
        <f t="shared" si="47"/>
        <v>źle</v>
      </c>
      <c r="N193" s="46">
        <f t="shared" si="48"/>
        <v>0</v>
      </c>
      <c r="O193" s="46" t="str">
        <f t="shared" si="49"/>
        <v>źle</v>
      </c>
      <c r="P193" s="46">
        <f t="shared" si="50"/>
        <v>0</v>
      </c>
      <c r="Q193" s="46" t="str">
        <f t="shared" si="58"/>
        <v>3P4 Język niemiecki Renata Olida (RO)</v>
      </c>
      <c r="R193" s="46">
        <f t="shared" si="51"/>
        <v>2</v>
      </c>
      <c r="S193" s="46" t="str">
        <f t="shared" si="52"/>
        <v>źle</v>
      </c>
      <c r="T193" s="46">
        <f t="shared" si="53"/>
        <v>0</v>
      </c>
    </row>
    <row r="194" spans="1:20">
      <c r="A194" t="s">
        <v>409</v>
      </c>
      <c r="B194">
        <v>3</v>
      </c>
      <c r="C194" s="46" t="str">
        <f t="shared" si="41"/>
        <v>źle</v>
      </c>
      <c r="D194" s="46">
        <f t="shared" si="42"/>
        <v>0</v>
      </c>
      <c r="E194" s="46" t="str">
        <f t="shared" si="54"/>
        <v>źle</v>
      </c>
      <c r="F194" s="46">
        <f t="shared" si="43"/>
        <v>0</v>
      </c>
      <c r="G194" s="46" t="str">
        <f t="shared" si="55"/>
        <v>źle</v>
      </c>
      <c r="H194" s="46">
        <f t="shared" si="44"/>
        <v>0</v>
      </c>
      <c r="I194" s="46" t="str">
        <f t="shared" si="56"/>
        <v>źle</v>
      </c>
      <c r="J194" s="46">
        <f t="shared" si="45"/>
        <v>0</v>
      </c>
      <c r="K194" s="46" t="str">
        <f t="shared" si="57"/>
        <v>źle</v>
      </c>
      <c r="L194" s="46">
        <f t="shared" si="46"/>
        <v>0</v>
      </c>
      <c r="M194" s="55" t="str">
        <f t="shared" si="47"/>
        <v>źle</v>
      </c>
      <c r="N194" s="46">
        <f t="shared" si="48"/>
        <v>0</v>
      </c>
      <c r="O194" s="46" t="str">
        <f t="shared" si="49"/>
        <v>źle</v>
      </c>
      <c r="P194" s="46">
        <f t="shared" si="50"/>
        <v>0</v>
      </c>
      <c r="Q194" s="46" t="str">
        <f t="shared" si="58"/>
        <v>3P4 Język polski Ewa Dobrzańska-Mochniej (ED)</v>
      </c>
      <c r="R194" s="46">
        <f t="shared" si="51"/>
        <v>3</v>
      </c>
      <c r="S194" s="46" t="str">
        <f t="shared" si="52"/>
        <v>źle</v>
      </c>
      <c r="T194" s="46">
        <f t="shared" si="53"/>
        <v>0</v>
      </c>
    </row>
    <row r="195" spans="1:20">
      <c r="A195" t="s">
        <v>470</v>
      </c>
      <c r="B195">
        <v>3</v>
      </c>
      <c r="C195" s="46" t="str">
        <f t="shared" ref="C195:C237" si="59">IF(LEFT($A195,3)=C$1,$A195,"źle")</f>
        <v>źle</v>
      </c>
      <c r="D195" s="46">
        <f t="shared" ref="D195:D237" si="60">IF(C195="źle",0,$B195)</f>
        <v>0</v>
      </c>
      <c r="E195" s="46" t="str">
        <f t="shared" si="54"/>
        <v>źle</v>
      </c>
      <c r="F195" s="46">
        <f t="shared" ref="F195:F237" si="61">IF(E195="źle",0,$B195)</f>
        <v>0</v>
      </c>
      <c r="G195" s="46" t="str">
        <f t="shared" si="55"/>
        <v>źle</v>
      </c>
      <c r="H195" s="46">
        <f t="shared" ref="H195:H237" si="62">IF(G195="źle",0,$B195)</f>
        <v>0</v>
      </c>
      <c r="I195" s="46" t="str">
        <f t="shared" si="56"/>
        <v>źle</v>
      </c>
      <c r="J195" s="46">
        <f t="shared" ref="J195:J237" si="63">IF(I195="źle",0,$B195)</f>
        <v>0</v>
      </c>
      <c r="K195" s="46" t="str">
        <f t="shared" si="57"/>
        <v>źle</v>
      </c>
      <c r="L195" s="46">
        <f t="shared" ref="L195:L237" si="64">IF(K195="źle",0,$B195)</f>
        <v>0</v>
      </c>
      <c r="M195" s="55" t="str">
        <f t="shared" ref="M195:M237" si="65">IF(LEFT($A195,4)=M$1,$A195,"źle")</f>
        <v>źle</v>
      </c>
      <c r="N195" s="46">
        <f t="shared" ref="N195:N237" si="66">IF(M195="źle",0,$B195)</f>
        <v>0</v>
      </c>
      <c r="O195" s="46" t="str">
        <f t="shared" ref="O195:O237" si="67">IF(LEFT($A195,3)=O$1,$A195,"źle")</f>
        <v>źle</v>
      </c>
      <c r="P195" s="46">
        <f t="shared" ref="P195:P237" si="68">IF(O195="źle",0,$B195)</f>
        <v>0</v>
      </c>
      <c r="Q195" s="46" t="str">
        <f t="shared" si="58"/>
        <v>3P4 Matematyka Renata Dyk (DR)</v>
      </c>
      <c r="R195" s="46">
        <f t="shared" ref="R195:R237" si="69">IF(Q195="źle",0,$B195)</f>
        <v>3</v>
      </c>
      <c r="S195" s="46" t="str">
        <f t="shared" ref="S195:S237" si="70">IF(LEFT($A195,4)=S$1,$A195,"źle")</f>
        <v>źle</v>
      </c>
      <c r="T195" s="46">
        <f t="shared" ref="T195:T237" si="71">IF(S195="źle",0,$B195)</f>
        <v>0</v>
      </c>
    </row>
    <row r="196" spans="1:20">
      <c r="A196" t="s">
        <v>504</v>
      </c>
      <c r="B196">
        <v>3</v>
      </c>
      <c r="C196" s="46" t="str">
        <f t="shared" si="59"/>
        <v>źle</v>
      </c>
      <c r="D196" s="46">
        <f t="shared" si="60"/>
        <v>0</v>
      </c>
      <c r="E196" s="46" t="str">
        <f t="shared" si="54"/>
        <v>źle</v>
      </c>
      <c r="F196" s="46">
        <f t="shared" si="61"/>
        <v>0</v>
      </c>
      <c r="G196" s="46" t="str">
        <f t="shared" si="55"/>
        <v>źle</v>
      </c>
      <c r="H196" s="46">
        <f t="shared" si="62"/>
        <v>0</v>
      </c>
      <c r="I196" s="46" t="str">
        <f t="shared" si="56"/>
        <v>źle</v>
      </c>
      <c r="J196" s="46">
        <f t="shared" si="63"/>
        <v>0</v>
      </c>
      <c r="K196" s="46" t="str">
        <f t="shared" si="57"/>
        <v>źle</v>
      </c>
      <c r="L196" s="46">
        <f t="shared" si="64"/>
        <v>0</v>
      </c>
      <c r="M196" s="55" t="str">
        <f t="shared" si="65"/>
        <v>źle</v>
      </c>
      <c r="N196" s="46">
        <f t="shared" si="66"/>
        <v>0</v>
      </c>
      <c r="O196" s="46" t="str">
        <f t="shared" si="67"/>
        <v>źle</v>
      </c>
      <c r="P196" s="46">
        <f t="shared" si="68"/>
        <v>0</v>
      </c>
      <c r="Q196" s="46" t="str">
        <f t="shared" si="58"/>
        <v>3P4 Obsługa konsumenta Justyna Klejna (JK)</v>
      </c>
      <c r="R196" s="46">
        <f t="shared" si="69"/>
        <v>3</v>
      </c>
      <c r="S196" s="46" t="str">
        <f t="shared" si="70"/>
        <v>źle</v>
      </c>
      <c r="T196" s="46">
        <f t="shared" si="71"/>
        <v>0</v>
      </c>
    </row>
    <row r="197" spans="1:20">
      <c r="A197" t="s">
        <v>516</v>
      </c>
      <c r="B197">
        <v>1</v>
      </c>
      <c r="C197" s="46" t="str">
        <f t="shared" si="59"/>
        <v>źle</v>
      </c>
      <c r="D197" s="46">
        <f t="shared" si="60"/>
        <v>0</v>
      </c>
      <c r="E197" s="46" t="str">
        <f t="shared" si="54"/>
        <v>źle</v>
      </c>
      <c r="F197" s="46">
        <f t="shared" si="61"/>
        <v>0</v>
      </c>
      <c r="G197" s="46" t="str">
        <f t="shared" si="55"/>
        <v>źle</v>
      </c>
      <c r="H197" s="46">
        <f t="shared" si="62"/>
        <v>0</v>
      </c>
      <c r="I197" s="46" t="str">
        <f t="shared" si="56"/>
        <v>źle</v>
      </c>
      <c r="J197" s="46">
        <f t="shared" si="63"/>
        <v>0</v>
      </c>
      <c r="K197" s="46" t="str">
        <f t="shared" si="57"/>
        <v>źle</v>
      </c>
      <c r="L197" s="46">
        <f t="shared" si="64"/>
        <v>0</v>
      </c>
      <c r="M197" s="55" t="str">
        <f t="shared" si="65"/>
        <v>źle</v>
      </c>
      <c r="N197" s="46">
        <f t="shared" si="66"/>
        <v>0</v>
      </c>
      <c r="O197" s="46" t="str">
        <f t="shared" si="67"/>
        <v>źle</v>
      </c>
      <c r="P197" s="46">
        <f t="shared" si="68"/>
        <v>0</v>
      </c>
      <c r="Q197" s="46" t="str">
        <f t="shared" si="58"/>
        <v>3P4 Podejmowanie i prowadzenie działalności gospodarczej Anna Małgorzata Kowalik (Ko)</v>
      </c>
      <c r="R197" s="46">
        <f t="shared" si="69"/>
        <v>1</v>
      </c>
      <c r="S197" s="46" t="str">
        <f t="shared" si="70"/>
        <v>źle</v>
      </c>
      <c r="T197" s="46">
        <f t="shared" si="71"/>
        <v>0</v>
      </c>
    </row>
    <row r="198" spans="1:20">
      <c r="A198" t="s">
        <v>580</v>
      </c>
      <c r="B198">
        <v>2</v>
      </c>
      <c r="C198" s="46" t="str">
        <f t="shared" si="59"/>
        <v>źle</v>
      </c>
      <c r="D198" s="46">
        <f t="shared" si="60"/>
        <v>0</v>
      </c>
      <c r="E198" s="46" t="str">
        <f t="shared" si="54"/>
        <v>źle</v>
      </c>
      <c r="F198" s="46">
        <f t="shared" si="61"/>
        <v>0</v>
      </c>
      <c r="G198" s="46" t="str">
        <f t="shared" si="55"/>
        <v>źle</v>
      </c>
      <c r="H198" s="46">
        <f t="shared" si="62"/>
        <v>0</v>
      </c>
      <c r="I198" s="46" t="str">
        <f t="shared" si="56"/>
        <v>źle</v>
      </c>
      <c r="J198" s="46">
        <f t="shared" si="63"/>
        <v>0</v>
      </c>
      <c r="K198" s="46" t="str">
        <f t="shared" si="57"/>
        <v>źle</v>
      </c>
      <c r="L198" s="46">
        <f t="shared" si="64"/>
        <v>0</v>
      </c>
      <c r="M198" s="55" t="str">
        <f t="shared" si="65"/>
        <v>źle</v>
      </c>
      <c r="N198" s="46">
        <f t="shared" si="66"/>
        <v>0</v>
      </c>
      <c r="O198" s="46" t="str">
        <f t="shared" si="67"/>
        <v>źle</v>
      </c>
      <c r="P198" s="46">
        <f t="shared" si="68"/>
        <v>0</v>
      </c>
      <c r="Q198" s="46" t="str">
        <f t="shared" si="58"/>
        <v>3P4 Religia Józef Serej (SE)</v>
      </c>
      <c r="R198" s="46">
        <f t="shared" si="69"/>
        <v>2</v>
      </c>
      <c r="S198" s="46" t="str">
        <f t="shared" si="70"/>
        <v>źle</v>
      </c>
      <c r="T198" s="46">
        <f t="shared" si="71"/>
        <v>0</v>
      </c>
    </row>
    <row r="199" spans="1:20">
      <c r="A199" t="s">
        <v>614</v>
      </c>
      <c r="B199">
        <v>2</v>
      </c>
      <c r="C199" s="46" t="str">
        <f t="shared" si="59"/>
        <v>źle</v>
      </c>
      <c r="D199" s="46">
        <f t="shared" si="60"/>
        <v>0</v>
      </c>
      <c r="E199" s="46" t="str">
        <f t="shared" si="54"/>
        <v>źle</v>
      </c>
      <c r="F199" s="46">
        <f t="shared" si="61"/>
        <v>0</v>
      </c>
      <c r="G199" s="46" t="str">
        <f t="shared" si="55"/>
        <v>źle</v>
      </c>
      <c r="H199" s="46">
        <f t="shared" si="62"/>
        <v>0</v>
      </c>
      <c r="I199" s="46" t="str">
        <f t="shared" si="56"/>
        <v>źle</v>
      </c>
      <c r="J199" s="46">
        <f t="shared" si="63"/>
        <v>0</v>
      </c>
      <c r="K199" s="46" t="str">
        <f t="shared" si="57"/>
        <v>źle</v>
      </c>
      <c r="L199" s="46">
        <f t="shared" si="64"/>
        <v>0</v>
      </c>
      <c r="M199" s="55" t="str">
        <f t="shared" si="65"/>
        <v>źle</v>
      </c>
      <c r="N199" s="46">
        <f t="shared" si="66"/>
        <v>0</v>
      </c>
      <c r="O199" s="46" t="str">
        <f t="shared" si="67"/>
        <v>źle</v>
      </c>
      <c r="P199" s="46">
        <f t="shared" si="68"/>
        <v>0</v>
      </c>
      <c r="Q199" s="46" t="str">
        <f t="shared" si="58"/>
        <v>3P4 Technologia gastronomiczna z towaroznawstwem Anna Watras-Lekan (AW)</v>
      </c>
      <c r="R199" s="46">
        <f t="shared" si="69"/>
        <v>2</v>
      </c>
      <c r="S199" s="46" t="str">
        <f t="shared" si="70"/>
        <v>źle</v>
      </c>
      <c r="T199" s="46">
        <f t="shared" si="71"/>
        <v>0</v>
      </c>
    </row>
    <row r="200" spans="1:20">
      <c r="A200" t="s">
        <v>506</v>
      </c>
      <c r="B200">
        <v>1</v>
      </c>
      <c r="C200" s="46" t="str">
        <f t="shared" si="59"/>
        <v>źle</v>
      </c>
      <c r="D200" s="46">
        <f t="shared" si="60"/>
        <v>0</v>
      </c>
      <c r="E200" s="46" t="str">
        <f t="shared" si="54"/>
        <v>źle</v>
      </c>
      <c r="F200" s="46">
        <f t="shared" si="61"/>
        <v>0</v>
      </c>
      <c r="G200" s="46" t="str">
        <f t="shared" si="55"/>
        <v>źle</v>
      </c>
      <c r="H200" s="46">
        <f t="shared" si="62"/>
        <v>0</v>
      </c>
      <c r="I200" s="46" t="str">
        <f t="shared" si="56"/>
        <v>źle</v>
      </c>
      <c r="J200" s="46">
        <f t="shared" si="63"/>
        <v>0</v>
      </c>
      <c r="K200" s="46" t="str">
        <f t="shared" si="57"/>
        <v>źle</v>
      </c>
      <c r="L200" s="46">
        <f t="shared" si="64"/>
        <v>0</v>
      </c>
      <c r="M200" s="55" t="str">
        <f t="shared" si="65"/>
        <v>źle</v>
      </c>
      <c r="N200" s="46">
        <f t="shared" si="66"/>
        <v>0</v>
      </c>
      <c r="O200" s="46" t="str">
        <f t="shared" si="67"/>
        <v>źle</v>
      </c>
      <c r="P200" s="46">
        <f t="shared" si="68"/>
        <v>0</v>
      </c>
      <c r="Q200" s="46" t="str">
        <f t="shared" si="58"/>
        <v>3P4 Zajęcia z wychowawcą Justyna Klejna (JK)</v>
      </c>
      <c r="R200" s="46">
        <f t="shared" si="69"/>
        <v>1</v>
      </c>
      <c r="S200" s="46" t="str">
        <f t="shared" si="70"/>
        <v>źle</v>
      </c>
      <c r="T200" s="46">
        <f t="shared" si="71"/>
        <v>0</v>
      </c>
    </row>
    <row r="201" spans="1:20">
      <c r="A201" t="s">
        <v>207</v>
      </c>
      <c r="B201">
        <v>2</v>
      </c>
      <c r="C201" s="46" t="str">
        <f t="shared" si="59"/>
        <v>źle</v>
      </c>
      <c r="D201" s="46">
        <f t="shared" si="60"/>
        <v>0</v>
      </c>
      <c r="E201" s="46" t="str">
        <f t="shared" si="54"/>
        <v>źle</v>
      </c>
      <c r="F201" s="46">
        <f t="shared" si="61"/>
        <v>0</v>
      </c>
      <c r="G201" s="46" t="str">
        <f t="shared" si="55"/>
        <v>źle</v>
      </c>
      <c r="H201" s="46">
        <f t="shared" si="62"/>
        <v>0</v>
      </c>
      <c r="I201" s="46" t="str">
        <f t="shared" si="56"/>
        <v>źle</v>
      </c>
      <c r="J201" s="46">
        <f t="shared" si="63"/>
        <v>0</v>
      </c>
      <c r="K201" s="46" t="str">
        <f t="shared" si="57"/>
        <v>źle</v>
      </c>
      <c r="L201" s="46">
        <f t="shared" si="64"/>
        <v>0</v>
      </c>
      <c r="M201" s="55" t="str">
        <f t="shared" si="65"/>
        <v>źle</v>
      </c>
      <c r="N201" s="46">
        <f t="shared" si="66"/>
        <v>0</v>
      </c>
      <c r="O201" s="46" t="str">
        <f t="shared" si="67"/>
        <v>źle</v>
      </c>
      <c r="P201" s="46">
        <f t="shared" si="68"/>
        <v>0</v>
      </c>
      <c r="Q201" s="46" t="str">
        <f t="shared" si="58"/>
        <v>3P4|gr1 Zajęcia praktyczne z obsługi konsumenta Justyna Klejna (JK)</v>
      </c>
      <c r="R201" s="46">
        <f t="shared" si="69"/>
        <v>2</v>
      </c>
      <c r="S201" s="46" t="str">
        <f t="shared" si="70"/>
        <v>źle</v>
      </c>
      <c r="T201" s="46">
        <f t="shared" si="71"/>
        <v>0</v>
      </c>
    </row>
    <row r="202" spans="1:20">
      <c r="A202" t="s">
        <v>202</v>
      </c>
      <c r="B202">
        <v>2</v>
      </c>
      <c r="C202" s="46" t="str">
        <f t="shared" si="59"/>
        <v>źle</v>
      </c>
      <c r="D202" s="46">
        <f t="shared" si="60"/>
        <v>0</v>
      </c>
      <c r="E202" s="46" t="str">
        <f t="shared" si="54"/>
        <v>źle</v>
      </c>
      <c r="F202" s="46">
        <f t="shared" si="61"/>
        <v>0</v>
      </c>
      <c r="G202" s="46" t="str">
        <f t="shared" si="55"/>
        <v>źle</v>
      </c>
      <c r="H202" s="46">
        <f t="shared" si="62"/>
        <v>0</v>
      </c>
      <c r="I202" s="46" t="str">
        <f t="shared" si="56"/>
        <v>źle</v>
      </c>
      <c r="J202" s="46">
        <f t="shared" si="63"/>
        <v>0</v>
      </c>
      <c r="K202" s="46" t="str">
        <f t="shared" si="57"/>
        <v>źle</v>
      </c>
      <c r="L202" s="46">
        <f t="shared" si="64"/>
        <v>0</v>
      </c>
      <c r="M202" s="55" t="str">
        <f t="shared" si="65"/>
        <v>źle</v>
      </c>
      <c r="N202" s="46">
        <f t="shared" si="66"/>
        <v>0</v>
      </c>
      <c r="O202" s="46" t="str">
        <f t="shared" si="67"/>
        <v>źle</v>
      </c>
      <c r="P202" s="46">
        <f t="shared" si="68"/>
        <v>0</v>
      </c>
      <c r="Q202" s="46" t="str">
        <f t="shared" si="58"/>
        <v>3P4|gr1 Zajęcia praktyczne z organizacji produkcji gastronomicznej Danuta Dudzic (DD)</v>
      </c>
      <c r="R202" s="46">
        <f t="shared" si="69"/>
        <v>2</v>
      </c>
      <c r="S202" s="46" t="str">
        <f t="shared" si="70"/>
        <v>źle</v>
      </c>
      <c r="T202" s="46">
        <f t="shared" si="71"/>
        <v>0</v>
      </c>
    </row>
    <row r="203" spans="1:20">
      <c r="A203" t="s">
        <v>203</v>
      </c>
      <c r="B203">
        <v>5</v>
      </c>
      <c r="C203" s="46" t="str">
        <f t="shared" si="59"/>
        <v>źle</v>
      </c>
      <c r="D203" s="46">
        <f t="shared" si="60"/>
        <v>0</v>
      </c>
      <c r="E203" s="46" t="str">
        <f t="shared" si="54"/>
        <v>źle</v>
      </c>
      <c r="F203" s="46">
        <f t="shared" si="61"/>
        <v>0</v>
      </c>
      <c r="G203" s="46" t="str">
        <f t="shared" si="55"/>
        <v>źle</v>
      </c>
      <c r="H203" s="46">
        <f t="shared" si="62"/>
        <v>0</v>
      </c>
      <c r="I203" s="46" t="str">
        <f t="shared" si="56"/>
        <v>źle</v>
      </c>
      <c r="J203" s="46">
        <f t="shared" si="63"/>
        <v>0</v>
      </c>
      <c r="K203" s="46" t="str">
        <f t="shared" si="57"/>
        <v>źle</v>
      </c>
      <c r="L203" s="46">
        <f t="shared" si="64"/>
        <v>0</v>
      </c>
      <c r="M203" s="55" t="str">
        <f t="shared" si="65"/>
        <v>źle</v>
      </c>
      <c r="N203" s="46">
        <f t="shared" si="66"/>
        <v>0</v>
      </c>
      <c r="O203" s="46" t="str">
        <f t="shared" si="67"/>
        <v>źle</v>
      </c>
      <c r="P203" s="46">
        <f t="shared" si="68"/>
        <v>0</v>
      </c>
      <c r="Q203" s="46" t="str">
        <f t="shared" si="58"/>
        <v>3P4|gr1 Zajęcia praktyczne z technologii gastronomicznej Danuta Dudzic (DD)</v>
      </c>
      <c r="R203" s="46">
        <f t="shared" si="69"/>
        <v>5</v>
      </c>
      <c r="S203" s="46" t="str">
        <f t="shared" si="70"/>
        <v>źle</v>
      </c>
      <c r="T203" s="46">
        <f t="shared" si="71"/>
        <v>0</v>
      </c>
    </row>
    <row r="204" spans="1:20">
      <c r="A204" t="s">
        <v>204</v>
      </c>
      <c r="B204">
        <v>2</v>
      </c>
      <c r="C204" s="46" t="str">
        <f t="shared" si="59"/>
        <v>źle</v>
      </c>
      <c r="D204" s="46">
        <f t="shared" si="60"/>
        <v>0</v>
      </c>
      <c r="E204" s="46" t="str">
        <f t="shared" si="54"/>
        <v>źle</v>
      </c>
      <c r="F204" s="46">
        <f t="shared" si="61"/>
        <v>0</v>
      </c>
      <c r="G204" s="46" t="str">
        <f t="shared" si="55"/>
        <v>źle</v>
      </c>
      <c r="H204" s="46">
        <f t="shared" si="62"/>
        <v>0</v>
      </c>
      <c r="I204" s="46" t="str">
        <f t="shared" si="56"/>
        <v>źle</v>
      </c>
      <c r="J204" s="46">
        <f t="shared" si="63"/>
        <v>0</v>
      </c>
      <c r="K204" s="46" t="str">
        <f t="shared" si="57"/>
        <v>źle</v>
      </c>
      <c r="L204" s="46">
        <f t="shared" si="64"/>
        <v>0</v>
      </c>
      <c r="M204" s="55" t="str">
        <f t="shared" si="65"/>
        <v>źle</v>
      </c>
      <c r="N204" s="46">
        <f t="shared" si="66"/>
        <v>0</v>
      </c>
      <c r="O204" s="46" t="str">
        <f t="shared" si="67"/>
        <v>źle</v>
      </c>
      <c r="P204" s="46">
        <f t="shared" si="68"/>
        <v>0</v>
      </c>
      <c r="Q204" s="46" t="str">
        <f t="shared" si="58"/>
        <v>3P4|gr2 Zajęcia praktyczne z obsługi konsumenta Danuta Dudzic (DD)</v>
      </c>
      <c r="R204" s="46">
        <f t="shared" si="69"/>
        <v>2</v>
      </c>
      <c r="S204" s="46" t="str">
        <f t="shared" si="70"/>
        <v>źle</v>
      </c>
      <c r="T204" s="46">
        <f t="shared" si="71"/>
        <v>0</v>
      </c>
    </row>
    <row r="205" spans="1:20">
      <c r="A205" t="s">
        <v>206</v>
      </c>
      <c r="B205">
        <v>2</v>
      </c>
      <c r="C205" s="46" t="str">
        <f t="shared" si="59"/>
        <v>źle</v>
      </c>
      <c r="D205" s="46">
        <f t="shared" si="60"/>
        <v>0</v>
      </c>
      <c r="E205" s="46" t="str">
        <f t="shared" si="54"/>
        <v>źle</v>
      </c>
      <c r="F205" s="46">
        <f t="shared" si="61"/>
        <v>0</v>
      </c>
      <c r="G205" s="46" t="str">
        <f t="shared" si="55"/>
        <v>źle</v>
      </c>
      <c r="H205" s="46">
        <f t="shared" si="62"/>
        <v>0</v>
      </c>
      <c r="I205" s="46" t="str">
        <f t="shared" si="56"/>
        <v>źle</v>
      </c>
      <c r="J205" s="46">
        <f t="shared" si="63"/>
        <v>0</v>
      </c>
      <c r="K205" s="46" t="str">
        <f t="shared" si="57"/>
        <v>źle</v>
      </c>
      <c r="L205" s="46">
        <f t="shared" si="64"/>
        <v>0</v>
      </c>
      <c r="M205" s="55" t="str">
        <f t="shared" si="65"/>
        <v>źle</v>
      </c>
      <c r="N205" s="46">
        <f t="shared" si="66"/>
        <v>0</v>
      </c>
      <c r="O205" s="46" t="str">
        <f t="shared" si="67"/>
        <v>źle</v>
      </c>
      <c r="P205" s="46">
        <f t="shared" si="68"/>
        <v>0</v>
      </c>
      <c r="Q205" s="46" t="str">
        <f t="shared" si="58"/>
        <v>3P4|gr2 Zajęcia praktyczne z organizacji produkcji gastronomicznej Justyna Klejna (JK)</v>
      </c>
      <c r="R205" s="46">
        <f t="shared" si="69"/>
        <v>2</v>
      </c>
      <c r="S205" s="46" t="str">
        <f t="shared" si="70"/>
        <v>źle</v>
      </c>
      <c r="T205" s="46">
        <f t="shared" si="71"/>
        <v>0</v>
      </c>
    </row>
    <row r="206" spans="1:20">
      <c r="A206" t="s">
        <v>205</v>
      </c>
      <c r="B206">
        <v>5</v>
      </c>
      <c r="C206" s="46" t="str">
        <f t="shared" si="59"/>
        <v>źle</v>
      </c>
      <c r="D206" s="46">
        <f t="shared" si="60"/>
        <v>0</v>
      </c>
      <c r="E206" s="46" t="str">
        <f t="shared" si="54"/>
        <v>źle</v>
      </c>
      <c r="F206" s="46">
        <f t="shared" si="61"/>
        <v>0</v>
      </c>
      <c r="G206" s="46" t="str">
        <f t="shared" si="55"/>
        <v>źle</v>
      </c>
      <c r="H206" s="46">
        <f t="shared" si="62"/>
        <v>0</v>
      </c>
      <c r="I206" s="46" t="str">
        <f t="shared" si="56"/>
        <v>źle</v>
      </c>
      <c r="J206" s="46">
        <f t="shared" si="63"/>
        <v>0</v>
      </c>
      <c r="K206" s="46" t="str">
        <f t="shared" si="57"/>
        <v>źle</v>
      </c>
      <c r="L206" s="46">
        <f t="shared" si="64"/>
        <v>0</v>
      </c>
      <c r="M206" s="55" t="str">
        <f t="shared" si="65"/>
        <v>źle</v>
      </c>
      <c r="N206" s="46">
        <f t="shared" si="66"/>
        <v>0</v>
      </c>
      <c r="O206" s="46" t="str">
        <f t="shared" si="67"/>
        <v>źle</v>
      </c>
      <c r="P206" s="46">
        <f t="shared" si="68"/>
        <v>0</v>
      </c>
      <c r="Q206" s="46" t="str">
        <f t="shared" si="58"/>
        <v>3P4|gr2 Zajęcia praktyczne z technologii gastronomicznej Justyna Klejna (JK)</v>
      </c>
      <c r="R206" s="46">
        <f t="shared" si="69"/>
        <v>5</v>
      </c>
      <c r="S206" s="46" t="str">
        <f t="shared" si="70"/>
        <v>źle</v>
      </c>
      <c r="T206" s="46">
        <f t="shared" si="71"/>
        <v>0</v>
      </c>
    </row>
    <row r="207" spans="1:20">
      <c r="A207" t="s">
        <v>564</v>
      </c>
      <c r="B207">
        <v>3</v>
      </c>
      <c r="C207" s="46" t="str">
        <f t="shared" si="59"/>
        <v>źle</v>
      </c>
      <c r="D207" s="46">
        <f t="shared" si="60"/>
        <v>0</v>
      </c>
      <c r="E207" s="46" t="str">
        <f t="shared" si="54"/>
        <v>źle</v>
      </c>
      <c r="F207" s="46">
        <f t="shared" si="61"/>
        <v>0</v>
      </c>
      <c r="G207" s="46" t="str">
        <f t="shared" si="55"/>
        <v>źle</v>
      </c>
      <c r="H207" s="46">
        <f t="shared" si="62"/>
        <v>0</v>
      </c>
      <c r="I207" s="46" t="str">
        <f t="shared" si="56"/>
        <v>źle</v>
      </c>
      <c r="J207" s="46">
        <f t="shared" si="63"/>
        <v>0</v>
      </c>
      <c r="K207" s="46" t="str">
        <f t="shared" si="57"/>
        <v>źle</v>
      </c>
      <c r="L207" s="46">
        <f t="shared" si="64"/>
        <v>0</v>
      </c>
      <c r="M207" s="55" t="str">
        <f t="shared" si="65"/>
        <v>źle</v>
      </c>
      <c r="N207" s="46">
        <f t="shared" si="66"/>
        <v>0</v>
      </c>
      <c r="O207" s="46" t="str">
        <f t="shared" si="67"/>
        <v>źle</v>
      </c>
      <c r="P207" s="46">
        <f t="shared" si="68"/>
        <v>0</v>
      </c>
      <c r="Q207" s="46" t="str">
        <f t="shared" si="58"/>
        <v>źle</v>
      </c>
      <c r="R207" s="46">
        <f t="shared" si="69"/>
        <v>0</v>
      </c>
      <c r="S207" s="46" t="str">
        <f t="shared" si="70"/>
        <v>4B4P Historia i społeczeństwo - p.uzupełniający Agnieszka Małgorzata Rosochacka (RC)</v>
      </c>
      <c r="T207" s="46">
        <f t="shared" si="71"/>
        <v>3</v>
      </c>
    </row>
    <row r="208" spans="1:20">
      <c r="A208" t="s">
        <v>498</v>
      </c>
      <c r="B208">
        <v>2</v>
      </c>
      <c r="C208" s="46" t="str">
        <f t="shared" si="59"/>
        <v>źle</v>
      </c>
      <c r="D208" s="46">
        <f t="shared" si="60"/>
        <v>0</v>
      </c>
      <c r="E208" s="46" t="str">
        <f t="shared" si="54"/>
        <v>źle</v>
      </c>
      <c r="F208" s="46">
        <f t="shared" si="61"/>
        <v>0</v>
      </c>
      <c r="G208" s="46" t="str">
        <f t="shared" si="55"/>
        <v>źle</v>
      </c>
      <c r="H208" s="46">
        <f t="shared" si="62"/>
        <v>0</v>
      </c>
      <c r="I208" s="46" t="str">
        <f t="shared" si="56"/>
        <v>źle</v>
      </c>
      <c r="J208" s="46">
        <f t="shared" si="63"/>
        <v>0</v>
      </c>
      <c r="K208" s="46" t="str">
        <f t="shared" si="57"/>
        <v>źle</v>
      </c>
      <c r="L208" s="46">
        <f t="shared" si="64"/>
        <v>0</v>
      </c>
      <c r="M208" s="55" t="str">
        <f t="shared" si="65"/>
        <v>źle</v>
      </c>
      <c r="N208" s="46">
        <f t="shared" si="66"/>
        <v>0</v>
      </c>
      <c r="O208" s="46" t="str">
        <f t="shared" si="67"/>
        <v>źle</v>
      </c>
      <c r="P208" s="46">
        <f t="shared" si="68"/>
        <v>0</v>
      </c>
      <c r="Q208" s="46" t="str">
        <f t="shared" si="58"/>
        <v>źle</v>
      </c>
      <c r="R208" s="46">
        <f t="shared" si="69"/>
        <v>0</v>
      </c>
      <c r="S208" s="46" t="str">
        <f t="shared" si="70"/>
        <v>4B4P Język angielski Anna Beata Karwat (AK)</v>
      </c>
      <c r="T208" s="46">
        <f t="shared" si="71"/>
        <v>2</v>
      </c>
    </row>
    <row r="209" spans="1:20">
      <c r="A209" t="s">
        <v>534</v>
      </c>
      <c r="B209">
        <v>3</v>
      </c>
      <c r="C209" s="46" t="str">
        <f t="shared" si="59"/>
        <v>źle</v>
      </c>
      <c r="D209" s="46">
        <f t="shared" si="60"/>
        <v>0</v>
      </c>
      <c r="E209" s="46" t="str">
        <f t="shared" si="54"/>
        <v>źle</v>
      </c>
      <c r="F209" s="46">
        <f t="shared" si="61"/>
        <v>0</v>
      </c>
      <c r="G209" s="46" t="str">
        <f t="shared" si="55"/>
        <v>źle</v>
      </c>
      <c r="H209" s="46">
        <f t="shared" si="62"/>
        <v>0</v>
      </c>
      <c r="I209" s="46" t="str">
        <f t="shared" si="56"/>
        <v>źle</v>
      </c>
      <c r="J209" s="46">
        <f t="shared" si="63"/>
        <v>0</v>
      </c>
      <c r="K209" s="46" t="str">
        <f t="shared" si="57"/>
        <v>źle</v>
      </c>
      <c r="L209" s="46">
        <f t="shared" si="64"/>
        <v>0</v>
      </c>
      <c r="M209" s="55" t="str">
        <f t="shared" si="65"/>
        <v>źle</v>
      </c>
      <c r="N209" s="46">
        <f t="shared" si="66"/>
        <v>0</v>
      </c>
      <c r="O209" s="46" t="str">
        <f t="shared" si="67"/>
        <v>źle</v>
      </c>
      <c r="P209" s="46">
        <f t="shared" si="68"/>
        <v>0</v>
      </c>
      <c r="Q209" s="46" t="str">
        <f t="shared" si="58"/>
        <v>źle</v>
      </c>
      <c r="R209" s="46">
        <f t="shared" si="69"/>
        <v>0</v>
      </c>
      <c r="S209" s="46" t="str">
        <f t="shared" si="70"/>
        <v>4B4P Język niemiecki Renata Olida (RO)</v>
      </c>
      <c r="T209" s="46">
        <f t="shared" si="71"/>
        <v>3</v>
      </c>
    </row>
    <row r="210" spans="1:20">
      <c r="A210" t="s">
        <v>412</v>
      </c>
      <c r="B210">
        <v>4</v>
      </c>
      <c r="C210" s="46" t="str">
        <f t="shared" si="59"/>
        <v>źle</v>
      </c>
      <c r="D210" s="46">
        <f t="shared" si="60"/>
        <v>0</v>
      </c>
      <c r="E210" s="46" t="str">
        <f t="shared" ref="E210:E237" si="72">IF(LEFT($A210,3)=E$1,$A210,"źle")</f>
        <v>źle</v>
      </c>
      <c r="F210" s="46">
        <f t="shared" si="61"/>
        <v>0</v>
      </c>
      <c r="G210" s="46" t="str">
        <f t="shared" ref="G210:G237" si="73">IF(LEFT($A210,3)=G$1,$A210,"źle")</f>
        <v>źle</v>
      </c>
      <c r="H210" s="46">
        <f t="shared" si="62"/>
        <v>0</v>
      </c>
      <c r="I210" s="46" t="str">
        <f t="shared" ref="I210:I237" si="74">IF(LEFT($A210,3)=I$1,$A210,"źle")</f>
        <v>źle</v>
      </c>
      <c r="J210" s="46">
        <f t="shared" si="63"/>
        <v>0</v>
      </c>
      <c r="K210" s="46" t="str">
        <f t="shared" ref="K210:K237" si="75">IF(LEFT($A210,3)=K$1,$A210,"źle")</f>
        <v>źle</v>
      </c>
      <c r="L210" s="46">
        <f t="shared" si="64"/>
        <v>0</v>
      </c>
      <c r="M210" s="55" t="str">
        <f t="shared" si="65"/>
        <v>źle</v>
      </c>
      <c r="N210" s="46">
        <f t="shared" si="66"/>
        <v>0</v>
      </c>
      <c r="O210" s="46" t="str">
        <f t="shared" si="67"/>
        <v>źle</v>
      </c>
      <c r="P210" s="46">
        <f t="shared" si="68"/>
        <v>0</v>
      </c>
      <c r="Q210" s="46" t="str">
        <f t="shared" ref="Q210:Q237" si="76">IF(LEFT($A210,3)=Q$1,$A210,"źle")</f>
        <v>źle</v>
      </c>
      <c r="R210" s="46">
        <f t="shared" si="69"/>
        <v>0</v>
      </c>
      <c r="S210" s="46" t="str">
        <f t="shared" si="70"/>
        <v>4B4P Język polski Ewa Dobrzańska-Mochniej (ED)</v>
      </c>
      <c r="T210" s="46">
        <f t="shared" si="71"/>
        <v>4</v>
      </c>
    </row>
    <row r="211" spans="1:20">
      <c r="A211" t="s">
        <v>472</v>
      </c>
      <c r="B211">
        <v>3</v>
      </c>
      <c r="C211" s="46" t="str">
        <f t="shared" si="59"/>
        <v>źle</v>
      </c>
      <c r="D211" s="46">
        <f t="shared" si="60"/>
        <v>0</v>
      </c>
      <c r="E211" s="46" t="str">
        <f t="shared" si="72"/>
        <v>źle</v>
      </c>
      <c r="F211" s="46">
        <f t="shared" si="61"/>
        <v>0</v>
      </c>
      <c r="G211" s="46" t="str">
        <f t="shared" si="73"/>
        <v>źle</v>
      </c>
      <c r="H211" s="46">
        <f t="shared" si="62"/>
        <v>0</v>
      </c>
      <c r="I211" s="46" t="str">
        <f t="shared" si="74"/>
        <v>źle</v>
      </c>
      <c r="J211" s="46">
        <f t="shared" si="63"/>
        <v>0</v>
      </c>
      <c r="K211" s="46" t="str">
        <f t="shared" si="75"/>
        <v>źle</v>
      </c>
      <c r="L211" s="46">
        <f t="shared" si="64"/>
        <v>0</v>
      </c>
      <c r="M211" s="55" t="str">
        <f t="shared" si="65"/>
        <v>źle</v>
      </c>
      <c r="N211" s="46">
        <f t="shared" si="66"/>
        <v>0</v>
      </c>
      <c r="O211" s="46" t="str">
        <f t="shared" si="67"/>
        <v>źle</v>
      </c>
      <c r="P211" s="46">
        <f t="shared" si="68"/>
        <v>0</v>
      </c>
      <c r="Q211" s="46" t="str">
        <f t="shared" si="76"/>
        <v>źle</v>
      </c>
      <c r="R211" s="46">
        <f t="shared" si="69"/>
        <v>0</v>
      </c>
      <c r="S211" s="46" t="str">
        <f t="shared" si="70"/>
        <v>4B4P Matematyka Renata Dyk (DR)</v>
      </c>
      <c r="T211" s="46">
        <f t="shared" si="71"/>
        <v>3</v>
      </c>
    </row>
    <row r="212" spans="1:20">
      <c r="A212" t="s">
        <v>581</v>
      </c>
      <c r="B212">
        <v>2</v>
      </c>
      <c r="C212" s="46" t="str">
        <f t="shared" si="59"/>
        <v>źle</v>
      </c>
      <c r="D212" s="46">
        <f t="shared" si="60"/>
        <v>0</v>
      </c>
      <c r="E212" s="46" t="str">
        <f t="shared" si="72"/>
        <v>źle</v>
      </c>
      <c r="F212" s="46">
        <f t="shared" si="61"/>
        <v>0</v>
      </c>
      <c r="G212" s="46" t="str">
        <f t="shared" si="73"/>
        <v>źle</v>
      </c>
      <c r="H212" s="46">
        <f t="shared" si="62"/>
        <v>0</v>
      </c>
      <c r="I212" s="46" t="str">
        <f t="shared" si="74"/>
        <v>źle</v>
      </c>
      <c r="J212" s="46">
        <f t="shared" si="63"/>
        <v>0</v>
      </c>
      <c r="K212" s="46" t="str">
        <f t="shared" si="75"/>
        <v>źle</v>
      </c>
      <c r="L212" s="46">
        <f t="shared" si="64"/>
        <v>0</v>
      </c>
      <c r="M212" s="55" t="str">
        <f t="shared" si="65"/>
        <v>źle</v>
      </c>
      <c r="N212" s="46">
        <f t="shared" si="66"/>
        <v>0</v>
      </c>
      <c r="O212" s="46" t="str">
        <f t="shared" si="67"/>
        <v>źle</v>
      </c>
      <c r="P212" s="46">
        <f t="shared" si="68"/>
        <v>0</v>
      </c>
      <c r="Q212" s="46" t="str">
        <f t="shared" si="76"/>
        <v>źle</v>
      </c>
      <c r="R212" s="46">
        <f t="shared" si="69"/>
        <v>0</v>
      </c>
      <c r="S212" s="46" t="str">
        <f t="shared" si="70"/>
        <v>4B4P Religia Józef Serej (SE)</v>
      </c>
      <c r="T212" s="46">
        <f t="shared" si="71"/>
        <v>2</v>
      </c>
    </row>
    <row r="213" spans="1:20">
      <c r="A213" t="s">
        <v>441</v>
      </c>
      <c r="B213">
        <v>1</v>
      </c>
      <c r="C213" s="46" t="str">
        <f t="shared" si="59"/>
        <v>źle</v>
      </c>
      <c r="D213" s="46">
        <f t="shared" si="60"/>
        <v>0</v>
      </c>
      <c r="E213" s="46" t="str">
        <f t="shared" si="72"/>
        <v>źle</v>
      </c>
      <c r="F213" s="46">
        <f t="shared" si="61"/>
        <v>0</v>
      </c>
      <c r="G213" s="46" t="str">
        <f t="shared" si="73"/>
        <v>źle</v>
      </c>
      <c r="H213" s="46">
        <f t="shared" si="62"/>
        <v>0</v>
      </c>
      <c r="I213" s="46" t="str">
        <f t="shared" si="74"/>
        <v>źle</v>
      </c>
      <c r="J213" s="46">
        <f t="shared" si="63"/>
        <v>0</v>
      </c>
      <c r="K213" s="46" t="str">
        <f t="shared" si="75"/>
        <v>źle</v>
      </c>
      <c r="L213" s="46">
        <f t="shared" si="64"/>
        <v>0</v>
      </c>
      <c r="M213" s="55" t="str">
        <f t="shared" si="65"/>
        <v>źle</v>
      </c>
      <c r="N213" s="46">
        <f t="shared" si="66"/>
        <v>0</v>
      </c>
      <c r="O213" s="46" t="str">
        <f t="shared" si="67"/>
        <v>źle</v>
      </c>
      <c r="P213" s="46">
        <f t="shared" si="68"/>
        <v>0</v>
      </c>
      <c r="Q213" s="46" t="str">
        <f t="shared" si="76"/>
        <v>źle</v>
      </c>
      <c r="R213" s="46">
        <f t="shared" si="69"/>
        <v>0</v>
      </c>
      <c r="S213" s="46" t="str">
        <f t="shared" si="70"/>
        <v>4B4P Zajęcia z wychowawcą Ewa Antoniak (EA)</v>
      </c>
      <c r="T213" s="46">
        <f t="shared" si="71"/>
        <v>1</v>
      </c>
    </row>
    <row r="214" spans="1:20">
      <c r="A214" t="s">
        <v>524</v>
      </c>
      <c r="B214">
        <v>1</v>
      </c>
      <c r="C214" s="46" t="str">
        <f t="shared" si="59"/>
        <v>źle</v>
      </c>
      <c r="D214" s="46">
        <f t="shared" si="60"/>
        <v>0</v>
      </c>
      <c r="E214" s="46" t="str">
        <f t="shared" si="72"/>
        <v>źle</v>
      </c>
      <c r="F214" s="46">
        <f t="shared" si="61"/>
        <v>0</v>
      </c>
      <c r="G214" s="46" t="str">
        <f t="shared" si="73"/>
        <v>źle</v>
      </c>
      <c r="H214" s="46">
        <f t="shared" si="62"/>
        <v>0</v>
      </c>
      <c r="I214" s="46" t="str">
        <f t="shared" si="74"/>
        <v>źle</v>
      </c>
      <c r="J214" s="46">
        <f t="shared" si="63"/>
        <v>0</v>
      </c>
      <c r="K214" s="46" t="str">
        <f t="shared" si="75"/>
        <v>źle</v>
      </c>
      <c r="L214" s="46">
        <f t="shared" si="64"/>
        <v>0</v>
      </c>
      <c r="M214" s="55" t="str">
        <f t="shared" si="65"/>
        <v>źle</v>
      </c>
      <c r="N214" s="46">
        <f t="shared" si="66"/>
        <v>0</v>
      </c>
      <c r="O214" s="46" t="str">
        <f t="shared" si="67"/>
        <v>źle</v>
      </c>
      <c r="P214" s="46">
        <f t="shared" si="68"/>
        <v>0</v>
      </c>
      <c r="Q214" s="46" t="str">
        <f t="shared" si="76"/>
        <v>źle</v>
      </c>
      <c r="R214" s="46">
        <f t="shared" si="69"/>
        <v>0</v>
      </c>
      <c r="S214" s="46" t="str">
        <f t="shared" si="70"/>
        <v>4B4P|311515 Eksploatacja systemów agrotronicznych Mariusz Kubina  (MK)</v>
      </c>
      <c r="T214" s="46">
        <f t="shared" si="71"/>
        <v>1</v>
      </c>
    </row>
    <row r="215" spans="1:20">
      <c r="A215" t="s">
        <v>598</v>
      </c>
      <c r="B215">
        <v>4</v>
      </c>
      <c r="C215" s="46" t="str">
        <f t="shared" si="59"/>
        <v>źle</v>
      </c>
      <c r="D215" s="46">
        <f t="shared" si="60"/>
        <v>0</v>
      </c>
      <c r="E215" s="46" t="str">
        <f t="shared" si="72"/>
        <v>źle</v>
      </c>
      <c r="F215" s="46">
        <f t="shared" si="61"/>
        <v>0</v>
      </c>
      <c r="G215" s="46" t="str">
        <f t="shared" si="73"/>
        <v>źle</v>
      </c>
      <c r="H215" s="46">
        <f t="shared" si="62"/>
        <v>0</v>
      </c>
      <c r="I215" s="46" t="str">
        <f t="shared" si="74"/>
        <v>źle</v>
      </c>
      <c r="J215" s="46">
        <f t="shared" si="63"/>
        <v>0</v>
      </c>
      <c r="K215" s="46" t="str">
        <f t="shared" si="75"/>
        <v>źle</v>
      </c>
      <c r="L215" s="46">
        <f t="shared" si="64"/>
        <v>0</v>
      </c>
      <c r="M215" s="55" t="str">
        <f t="shared" si="65"/>
        <v>źle</v>
      </c>
      <c r="N215" s="46">
        <f t="shared" si="66"/>
        <v>0</v>
      </c>
      <c r="O215" s="46" t="str">
        <f t="shared" si="67"/>
        <v>źle</v>
      </c>
      <c r="P215" s="46">
        <f t="shared" si="68"/>
        <v>0</v>
      </c>
      <c r="Q215" s="46" t="str">
        <f t="shared" si="76"/>
        <v>źle</v>
      </c>
      <c r="R215" s="46">
        <f t="shared" si="69"/>
        <v>0</v>
      </c>
      <c r="S215" s="46" t="str">
        <f t="shared" si="70"/>
        <v>4B4P|311515 Fizyka rozszerzona Małgorzata Świech (MŚ)</v>
      </c>
      <c r="T215" s="46">
        <f t="shared" si="71"/>
        <v>4</v>
      </c>
    </row>
    <row r="216" spans="1:20">
      <c r="A216" t="s">
        <v>573</v>
      </c>
      <c r="B216">
        <v>1</v>
      </c>
      <c r="C216" s="46" t="str">
        <f t="shared" si="59"/>
        <v>źle</v>
      </c>
      <c r="D216" s="46">
        <f t="shared" si="60"/>
        <v>0</v>
      </c>
      <c r="E216" s="46" t="str">
        <f t="shared" si="72"/>
        <v>źle</v>
      </c>
      <c r="F216" s="46">
        <f t="shared" si="61"/>
        <v>0</v>
      </c>
      <c r="G216" s="46" t="str">
        <f t="shared" si="73"/>
        <v>źle</v>
      </c>
      <c r="H216" s="46">
        <f t="shared" si="62"/>
        <v>0</v>
      </c>
      <c r="I216" s="46" t="str">
        <f t="shared" si="74"/>
        <v>źle</v>
      </c>
      <c r="J216" s="46">
        <f t="shared" si="63"/>
        <v>0</v>
      </c>
      <c r="K216" s="46" t="str">
        <f t="shared" si="75"/>
        <v>źle</v>
      </c>
      <c r="L216" s="46">
        <f t="shared" si="64"/>
        <v>0</v>
      </c>
      <c r="M216" s="55" t="str">
        <f t="shared" si="65"/>
        <v>źle</v>
      </c>
      <c r="N216" s="46">
        <f t="shared" si="66"/>
        <v>0</v>
      </c>
      <c r="O216" s="46" t="str">
        <f t="shared" si="67"/>
        <v>źle</v>
      </c>
      <c r="P216" s="46">
        <f t="shared" si="68"/>
        <v>0</v>
      </c>
      <c r="Q216" s="46" t="str">
        <f t="shared" si="76"/>
        <v>źle</v>
      </c>
      <c r="R216" s="46">
        <f t="shared" si="69"/>
        <v>0</v>
      </c>
      <c r="S216" s="46" t="str">
        <f t="shared" si="70"/>
        <v>4B4P|311515 Informatyka rozszerzona Robert Sołowiej (SO)</v>
      </c>
      <c r="T216" s="46">
        <f t="shared" si="71"/>
        <v>1</v>
      </c>
    </row>
    <row r="217" spans="1:20">
      <c r="A217" t="s">
        <v>451</v>
      </c>
      <c r="B217">
        <v>1</v>
      </c>
      <c r="C217" s="46" t="str">
        <f t="shared" si="59"/>
        <v>źle</v>
      </c>
      <c r="D217" s="46">
        <f t="shared" si="60"/>
        <v>0</v>
      </c>
      <c r="E217" s="46" t="str">
        <f t="shared" si="72"/>
        <v>źle</v>
      </c>
      <c r="F217" s="46">
        <f t="shared" si="61"/>
        <v>0</v>
      </c>
      <c r="G217" s="46" t="str">
        <f t="shared" si="73"/>
        <v>źle</v>
      </c>
      <c r="H217" s="46">
        <f t="shared" si="62"/>
        <v>0</v>
      </c>
      <c r="I217" s="46" t="str">
        <f t="shared" si="74"/>
        <v>źle</v>
      </c>
      <c r="J217" s="46">
        <f t="shared" si="63"/>
        <v>0</v>
      </c>
      <c r="K217" s="46" t="str">
        <f t="shared" si="75"/>
        <v>źle</v>
      </c>
      <c r="L217" s="46">
        <f t="shared" si="64"/>
        <v>0</v>
      </c>
      <c r="M217" s="55" t="str">
        <f t="shared" si="65"/>
        <v>źle</v>
      </c>
      <c r="N217" s="46">
        <f t="shared" si="66"/>
        <v>0</v>
      </c>
      <c r="O217" s="46" t="str">
        <f t="shared" si="67"/>
        <v>źle</v>
      </c>
      <c r="P217" s="46">
        <f t="shared" si="68"/>
        <v>0</v>
      </c>
      <c r="Q217" s="46" t="str">
        <f t="shared" si="76"/>
        <v>źle</v>
      </c>
      <c r="R217" s="46">
        <f t="shared" si="69"/>
        <v>0</v>
      </c>
      <c r="S217" s="46" t="str">
        <f t="shared" si="70"/>
        <v>4B4P|311515 Język obcy zawodowy Robert  Bobryk (RB)</v>
      </c>
      <c r="T217" s="46">
        <f t="shared" si="71"/>
        <v>1</v>
      </c>
    </row>
    <row r="218" spans="1:20">
      <c r="A218" t="s">
        <v>523</v>
      </c>
      <c r="B218">
        <v>5</v>
      </c>
      <c r="C218" s="46" t="str">
        <f t="shared" si="59"/>
        <v>źle</v>
      </c>
      <c r="D218" s="46">
        <f t="shared" si="60"/>
        <v>0</v>
      </c>
      <c r="E218" s="46" t="str">
        <f t="shared" si="72"/>
        <v>źle</v>
      </c>
      <c r="F218" s="46">
        <f t="shared" si="61"/>
        <v>0</v>
      </c>
      <c r="G218" s="46" t="str">
        <f t="shared" si="73"/>
        <v>źle</v>
      </c>
      <c r="H218" s="46">
        <f t="shared" si="62"/>
        <v>0</v>
      </c>
      <c r="I218" s="46" t="str">
        <f t="shared" si="74"/>
        <v>źle</v>
      </c>
      <c r="J218" s="46">
        <f t="shared" si="63"/>
        <v>0</v>
      </c>
      <c r="K218" s="46" t="str">
        <f t="shared" si="75"/>
        <v>źle</v>
      </c>
      <c r="L218" s="46">
        <f t="shared" si="64"/>
        <v>0</v>
      </c>
      <c r="M218" s="55" t="str">
        <f t="shared" si="65"/>
        <v>źle</v>
      </c>
      <c r="N218" s="46">
        <f t="shared" si="66"/>
        <v>0</v>
      </c>
      <c r="O218" s="46" t="str">
        <f t="shared" si="67"/>
        <v>źle</v>
      </c>
      <c r="P218" s="46">
        <f t="shared" si="68"/>
        <v>0</v>
      </c>
      <c r="Q218" s="46" t="str">
        <f t="shared" si="76"/>
        <v>źle</v>
      </c>
      <c r="R218" s="46">
        <f t="shared" si="69"/>
        <v>0</v>
      </c>
      <c r="S218" s="46" t="str">
        <f t="shared" si="70"/>
        <v>4B4P|311515|gr1 Zajęcia praktyczne M.46 Mariusz Kubina  (MK)</v>
      </c>
      <c r="T218" s="46">
        <f t="shared" si="71"/>
        <v>5</v>
      </c>
    </row>
    <row r="219" spans="1:20">
      <c r="A219" t="s">
        <v>624</v>
      </c>
      <c r="B219">
        <v>5</v>
      </c>
      <c r="C219" s="46" t="str">
        <f t="shared" si="59"/>
        <v>źle</v>
      </c>
      <c r="D219" s="46">
        <f t="shared" si="60"/>
        <v>0</v>
      </c>
      <c r="E219" s="46" t="str">
        <f t="shared" si="72"/>
        <v>źle</v>
      </c>
      <c r="F219" s="46">
        <f t="shared" si="61"/>
        <v>0</v>
      </c>
      <c r="G219" s="46" t="str">
        <f t="shared" si="73"/>
        <v>źle</v>
      </c>
      <c r="H219" s="46">
        <f t="shared" si="62"/>
        <v>0</v>
      </c>
      <c r="I219" s="46" t="str">
        <f t="shared" si="74"/>
        <v>źle</v>
      </c>
      <c r="J219" s="46">
        <f t="shared" si="63"/>
        <v>0</v>
      </c>
      <c r="K219" s="46" t="str">
        <f t="shared" si="75"/>
        <v>źle</v>
      </c>
      <c r="L219" s="46">
        <f t="shared" si="64"/>
        <v>0</v>
      </c>
      <c r="M219" s="55" t="str">
        <f t="shared" si="65"/>
        <v>źle</v>
      </c>
      <c r="N219" s="46">
        <f t="shared" si="66"/>
        <v>0</v>
      </c>
      <c r="O219" s="46" t="str">
        <f t="shared" si="67"/>
        <v>źle</v>
      </c>
      <c r="P219" s="46">
        <f t="shared" si="68"/>
        <v>0</v>
      </c>
      <c r="Q219" s="46" t="str">
        <f t="shared" si="76"/>
        <v>źle</v>
      </c>
      <c r="R219" s="46">
        <f t="shared" si="69"/>
        <v>0</v>
      </c>
      <c r="S219" s="46" t="str">
        <f t="shared" si="70"/>
        <v>4B4P|311515|gr2 Zajęcia praktyczne M.46 Dariusz Wróbel (WR)</v>
      </c>
      <c r="T219" s="46">
        <f t="shared" si="71"/>
        <v>5</v>
      </c>
    </row>
    <row r="220" spans="1:20">
      <c r="A220" t="s">
        <v>438</v>
      </c>
      <c r="B220">
        <v>2</v>
      </c>
      <c r="C220" s="46" t="str">
        <f t="shared" si="59"/>
        <v>źle</v>
      </c>
      <c r="D220" s="46">
        <f t="shared" si="60"/>
        <v>0</v>
      </c>
      <c r="E220" s="46" t="str">
        <f t="shared" si="72"/>
        <v>źle</v>
      </c>
      <c r="F220" s="46">
        <f t="shared" si="61"/>
        <v>0</v>
      </c>
      <c r="G220" s="46" t="str">
        <f t="shared" si="73"/>
        <v>źle</v>
      </c>
      <c r="H220" s="46">
        <f t="shared" si="62"/>
        <v>0</v>
      </c>
      <c r="I220" s="46" t="str">
        <f t="shared" si="74"/>
        <v>źle</v>
      </c>
      <c r="J220" s="46">
        <f t="shared" si="63"/>
        <v>0</v>
      </c>
      <c r="K220" s="46" t="str">
        <f t="shared" si="75"/>
        <v>źle</v>
      </c>
      <c r="L220" s="46">
        <f t="shared" si="64"/>
        <v>0</v>
      </c>
      <c r="M220" s="55" t="str">
        <f t="shared" si="65"/>
        <v>źle</v>
      </c>
      <c r="N220" s="46">
        <f t="shared" si="66"/>
        <v>0</v>
      </c>
      <c r="O220" s="46" t="str">
        <f t="shared" si="67"/>
        <v>źle</v>
      </c>
      <c r="P220" s="46">
        <f t="shared" si="68"/>
        <v>0</v>
      </c>
      <c r="Q220" s="46" t="str">
        <f t="shared" si="76"/>
        <v>źle</v>
      </c>
      <c r="R220" s="46">
        <f t="shared" si="69"/>
        <v>0</v>
      </c>
      <c r="S220" s="46" t="str">
        <f t="shared" si="70"/>
        <v>4B4P|343404 Biologia rozszerzona Ewa Antoniak (EA)</v>
      </c>
      <c r="T220" s="46">
        <f t="shared" si="71"/>
        <v>2</v>
      </c>
    </row>
    <row r="221" spans="1:20">
      <c r="A221" t="s">
        <v>495</v>
      </c>
      <c r="B221">
        <v>2</v>
      </c>
      <c r="C221" s="46" t="str">
        <f t="shared" si="59"/>
        <v>źle</v>
      </c>
      <c r="D221" s="46">
        <f t="shared" si="60"/>
        <v>0</v>
      </c>
      <c r="E221" s="46" t="str">
        <f t="shared" si="72"/>
        <v>źle</v>
      </c>
      <c r="F221" s="46">
        <f t="shared" si="61"/>
        <v>0</v>
      </c>
      <c r="G221" s="46" t="str">
        <f t="shared" si="73"/>
        <v>źle</v>
      </c>
      <c r="H221" s="46">
        <f t="shared" si="62"/>
        <v>0</v>
      </c>
      <c r="I221" s="46" t="str">
        <f t="shared" si="74"/>
        <v>źle</v>
      </c>
      <c r="J221" s="46">
        <f t="shared" si="63"/>
        <v>0</v>
      </c>
      <c r="K221" s="46" t="str">
        <f t="shared" si="75"/>
        <v>źle</v>
      </c>
      <c r="L221" s="46">
        <f t="shared" si="64"/>
        <v>0</v>
      </c>
      <c r="M221" s="55" t="str">
        <f t="shared" si="65"/>
        <v>źle</v>
      </c>
      <c r="N221" s="46">
        <f t="shared" si="66"/>
        <v>0</v>
      </c>
      <c r="O221" s="46" t="str">
        <f t="shared" si="67"/>
        <v>źle</v>
      </c>
      <c r="P221" s="46">
        <f t="shared" si="68"/>
        <v>0</v>
      </c>
      <c r="Q221" s="46" t="str">
        <f t="shared" si="76"/>
        <v>źle</v>
      </c>
      <c r="R221" s="46">
        <f t="shared" si="69"/>
        <v>0</v>
      </c>
      <c r="S221" s="46" t="str">
        <f t="shared" si="70"/>
        <v>4B4P|343404 Język angielski rozszerzony Anna Beata Karwat (AK)</v>
      </c>
      <c r="T221" s="46">
        <f t="shared" si="71"/>
        <v>2</v>
      </c>
    </row>
    <row r="222" spans="1:20">
      <c r="A222" t="s">
        <v>450</v>
      </c>
      <c r="B222">
        <v>1</v>
      </c>
      <c r="C222" s="46" t="str">
        <f t="shared" si="59"/>
        <v>źle</v>
      </c>
      <c r="D222" s="46">
        <f t="shared" si="60"/>
        <v>0</v>
      </c>
      <c r="E222" s="46" t="str">
        <f t="shared" si="72"/>
        <v>źle</v>
      </c>
      <c r="F222" s="46">
        <f t="shared" si="61"/>
        <v>0</v>
      </c>
      <c r="G222" s="46" t="str">
        <f t="shared" si="73"/>
        <v>źle</v>
      </c>
      <c r="H222" s="46">
        <f t="shared" si="62"/>
        <v>0</v>
      </c>
      <c r="I222" s="46" t="str">
        <f t="shared" si="74"/>
        <v>źle</v>
      </c>
      <c r="J222" s="46">
        <f t="shared" si="63"/>
        <v>0</v>
      </c>
      <c r="K222" s="46" t="str">
        <f t="shared" si="75"/>
        <v>źle</v>
      </c>
      <c r="L222" s="46">
        <f t="shared" si="64"/>
        <v>0</v>
      </c>
      <c r="M222" s="55" t="str">
        <f t="shared" si="65"/>
        <v>źle</v>
      </c>
      <c r="N222" s="46">
        <f t="shared" si="66"/>
        <v>0</v>
      </c>
      <c r="O222" s="46" t="str">
        <f t="shared" si="67"/>
        <v>źle</v>
      </c>
      <c r="P222" s="46">
        <f t="shared" si="68"/>
        <v>0</v>
      </c>
      <c r="Q222" s="46" t="str">
        <f t="shared" si="76"/>
        <v>źle</v>
      </c>
      <c r="R222" s="46">
        <f t="shared" si="69"/>
        <v>0</v>
      </c>
      <c r="S222" s="46" t="str">
        <f t="shared" si="70"/>
        <v>4B4P|343404 Język obcy zawodowy TŻ Robert  Bobryk (RB)</v>
      </c>
      <c r="T222" s="46">
        <f t="shared" si="71"/>
        <v>1</v>
      </c>
    </row>
    <row r="223" spans="1:20">
      <c r="A223" t="s">
        <v>457</v>
      </c>
      <c r="B223">
        <v>1</v>
      </c>
      <c r="C223" s="46" t="str">
        <f t="shared" si="59"/>
        <v>źle</v>
      </c>
      <c r="D223" s="46">
        <f t="shared" si="60"/>
        <v>0</v>
      </c>
      <c r="E223" s="46" t="str">
        <f t="shared" si="72"/>
        <v>źle</v>
      </c>
      <c r="F223" s="46">
        <f t="shared" si="61"/>
        <v>0</v>
      </c>
      <c r="G223" s="46" t="str">
        <f t="shared" si="73"/>
        <v>źle</v>
      </c>
      <c r="H223" s="46">
        <f t="shared" si="62"/>
        <v>0</v>
      </c>
      <c r="I223" s="46" t="str">
        <f t="shared" si="74"/>
        <v>źle</v>
      </c>
      <c r="J223" s="46">
        <f t="shared" si="63"/>
        <v>0</v>
      </c>
      <c r="K223" s="46" t="str">
        <f t="shared" si="75"/>
        <v>źle</v>
      </c>
      <c r="L223" s="46">
        <f t="shared" si="64"/>
        <v>0</v>
      </c>
      <c r="M223" s="55" t="str">
        <f t="shared" si="65"/>
        <v>źle</v>
      </c>
      <c r="N223" s="46">
        <f t="shared" si="66"/>
        <v>0</v>
      </c>
      <c r="O223" s="46" t="str">
        <f t="shared" si="67"/>
        <v>źle</v>
      </c>
      <c r="P223" s="46">
        <f t="shared" si="68"/>
        <v>0</v>
      </c>
      <c r="Q223" s="46" t="str">
        <f t="shared" si="76"/>
        <v>źle</v>
      </c>
      <c r="R223" s="46">
        <f t="shared" si="69"/>
        <v>0</v>
      </c>
      <c r="S223" s="46" t="str">
        <f t="shared" si="70"/>
        <v>4B4P|343404 Obsługa konsumenta Danuta Dudzic (DD)</v>
      </c>
      <c r="T223" s="46">
        <f t="shared" si="71"/>
        <v>1</v>
      </c>
    </row>
    <row r="224" spans="1:20">
      <c r="A224" t="s">
        <v>509</v>
      </c>
      <c r="B224">
        <v>4</v>
      </c>
      <c r="C224" s="46" t="str">
        <f t="shared" si="59"/>
        <v>źle</v>
      </c>
      <c r="D224" s="46">
        <f t="shared" si="60"/>
        <v>0</v>
      </c>
      <c r="E224" s="46" t="str">
        <f t="shared" si="72"/>
        <v>źle</v>
      </c>
      <c r="F224" s="46">
        <f t="shared" si="61"/>
        <v>0</v>
      </c>
      <c r="G224" s="46" t="str">
        <f t="shared" si="73"/>
        <v>źle</v>
      </c>
      <c r="H224" s="46">
        <f t="shared" si="62"/>
        <v>0</v>
      </c>
      <c r="I224" s="46" t="str">
        <f t="shared" si="74"/>
        <v>źle</v>
      </c>
      <c r="J224" s="46">
        <f t="shared" si="63"/>
        <v>0</v>
      </c>
      <c r="K224" s="46" t="str">
        <f t="shared" si="75"/>
        <v>źle</v>
      </c>
      <c r="L224" s="46">
        <f t="shared" si="64"/>
        <v>0</v>
      </c>
      <c r="M224" s="55" t="str">
        <f t="shared" si="65"/>
        <v>źle</v>
      </c>
      <c r="N224" s="46">
        <f t="shared" si="66"/>
        <v>0</v>
      </c>
      <c r="O224" s="46" t="str">
        <f t="shared" si="67"/>
        <v>źle</v>
      </c>
      <c r="P224" s="46">
        <f t="shared" si="68"/>
        <v>0</v>
      </c>
      <c r="Q224" s="46" t="str">
        <f t="shared" si="76"/>
        <v>źle</v>
      </c>
      <c r="R224" s="46">
        <f t="shared" si="69"/>
        <v>0</v>
      </c>
      <c r="S224" s="46" t="str">
        <f t="shared" si="70"/>
        <v>4B4P|343404 Zajęcia praktyczne z obsługi konsumenta Justyna Klejna (JK)</v>
      </c>
      <c r="T224" s="46">
        <f t="shared" si="71"/>
        <v>4</v>
      </c>
    </row>
    <row r="225" spans="1:20">
      <c r="A225" t="s">
        <v>453</v>
      </c>
      <c r="B225">
        <v>2</v>
      </c>
      <c r="C225" s="46" t="str">
        <f t="shared" si="59"/>
        <v>źle</v>
      </c>
      <c r="D225" s="46">
        <f t="shared" si="60"/>
        <v>0</v>
      </c>
      <c r="E225" s="46" t="str">
        <f t="shared" si="72"/>
        <v>źle</v>
      </c>
      <c r="F225" s="46">
        <f t="shared" si="61"/>
        <v>0</v>
      </c>
      <c r="G225" s="46" t="str">
        <f t="shared" si="73"/>
        <v>źle</v>
      </c>
      <c r="H225" s="46">
        <f t="shared" si="62"/>
        <v>0</v>
      </c>
      <c r="I225" s="46" t="str">
        <f t="shared" si="74"/>
        <v>źle</v>
      </c>
      <c r="J225" s="46">
        <f t="shared" si="63"/>
        <v>0</v>
      </c>
      <c r="K225" s="46" t="str">
        <f t="shared" si="75"/>
        <v>źle</v>
      </c>
      <c r="L225" s="46">
        <f t="shared" si="64"/>
        <v>0</v>
      </c>
      <c r="M225" s="55" t="str">
        <f t="shared" si="65"/>
        <v>źle</v>
      </c>
      <c r="N225" s="46">
        <f t="shared" si="66"/>
        <v>0</v>
      </c>
      <c r="O225" s="46" t="str">
        <f t="shared" si="67"/>
        <v>źle</v>
      </c>
      <c r="P225" s="46">
        <f t="shared" si="68"/>
        <v>0</v>
      </c>
      <c r="Q225" s="46" t="str">
        <f t="shared" si="76"/>
        <v>źle</v>
      </c>
      <c r="R225" s="46">
        <f t="shared" si="69"/>
        <v>0</v>
      </c>
      <c r="S225" s="46" t="str">
        <f t="shared" si="70"/>
        <v>4B4P|343404 Zajęcia praktyczne z organizacji produkcji gastronomicznej Danuta Dudzic (DD)</v>
      </c>
      <c r="T225" s="46">
        <f t="shared" si="71"/>
        <v>2</v>
      </c>
    </row>
    <row r="226" spans="1:20">
      <c r="A226" t="s">
        <v>533</v>
      </c>
      <c r="B226">
        <v>3</v>
      </c>
      <c r="C226" s="46" t="str">
        <f t="shared" si="59"/>
        <v>źle</v>
      </c>
      <c r="D226" s="46">
        <f t="shared" si="60"/>
        <v>0</v>
      </c>
      <c r="E226" s="46" t="str">
        <f t="shared" si="72"/>
        <v>źle</v>
      </c>
      <c r="F226" s="46">
        <f t="shared" si="61"/>
        <v>0</v>
      </c>
      <c r="G226" s="46" t="str">
        <f t="shared" si="73"/>
        <v>źle</v>
      </c>
      <c r="H226" s="46">
        <f t="shared" si="62"/>
        <v>0</v>
      </c>
      <c r="I226" s="46" t="str">
        <f t="shared" si="74"/>
        <v>źle</v>
      </c>
      <c r="J226" s="46">
        <f t="shared" si="63"/>
        <v>0</v>
      </c>
      <c r="K226" s="46" t="str">
        <f t="shared" si="75"/>
        <v>źle</v>
      </c>
      <c r="L226" s="46">
        <f t="shared" si="64"/>
        <v>0</v>
      </c>
      <c r="M226" s="55" t="str">
        <f t="shared" si="65"/>
        <v>źle</v>
      </c>
      <c r="N226" s="46">
        <f t="shared" si="66"/>
        <v>0</v>
      </c>
      <c r="O226" s="46" t="str">
        <f t="shared" si="67"/>
        <v>źle</v>
      </c>
      <c r="P226" s="46">
        <f t="shared" si="68"/>
        <v>0</v>
      </c>
      <c r="Q226" s="46" t="str">
        <f t="shared" si="76"/>
        <v>źle</v>
      </c>
      <c r="R226" s="46">
        <f t="shared" si="69"/>
        <v>0</v>
      </c>
      <c r="S226" s="46" t="str">
        <f t="shared" si="70"/>
        <v>4B4P|dz Wychowanie fizyczne Beata Maria Maluga (BM)</v>
      </c>
      <c r="T226" s="46">
        <f t="shared" si="71"/>
        <v>3</v>
      </c>
    </row>
    <row r="227" spans="1:20">
      <c r="A227" t="s">
        <v>588</v>
      </c>
      <c r="B227">
        <v>15</v>
      </c>
      <c r="C227" s="46" t="str">
        <f t="shared" si="59"/>
        <v>źle</v>
      </c>
      <c r="D227" s="46">
        <f t="shared" si="60"/>
        <v>0</v>
      </c>
      <c r="E227" s="46" t="str">
        <f t="shared" si="72"/>
        <v>źle</v>
      </c>
      <c r="F227" s="46">
        <f t="shared" si="61"/>
        <v>0</v>
      </c>
      <c r="G227" s="46" t="str">
        <f t="shared" si="73"/>
        <v>źle</v>
      </c>
      <c r="H227" s="46">
        <f t="shared" si="62"/>
        <v>0</v>
      </c>
      <c r="I227" s="46" t="str">
        <f t="shared" si="74"/>
        <v>źle</v>
      </c>
      <c r="J227" s="46">
        <f t="shared" si="63"/>
        <v>0</v>
      </c>
      <c r="K227" s="46" t="str">
        <f t="shared" si="75"/>
        <v>źle</v>
      </c>
      <c r="L227" s="46">
        <f t="shared" si="64"/>
        <v>0</v>
      </c>
      <c r="M227" s="55" t="str">
        <f t="shared" si="65"/>
        <v>źle</v>
      </c>
      <c r="N227" s="46">
        <f t="shared" si="66"/>
        <v>0</v>
      </c>
      <c r="O227" s="46" t="str">
        <f t="shared" si="67"/>
        <v>źle</v>
      </c>
      <c r="P227" s="46">
        <f t="shared" si="68"/>
        <v>0</v>
      </c>
      <c r="Q227" s="46" t="str">
        <f t="shared" si="76"/>
        <v>źle</v>
      </c>
      <c r="R227" s="46">
        <f t="shared" si="69"/>
        <v>0</v>
      </c>
      <c r="S227" s="46" t="str">
        <f t="shared" si="70"/>
        <v>źle</v>
      </c>
      <c r="T227" s="46">
        <f t="shared" si="71"/>
        <v>0</v>
      </c>
    </row>
    <row r="228" spans="1:20">
      <c r="A228" t="s">
        <v>529</v>
      </c>
      <c r="B228">
        <v>13</v>
      </c>
      <c r="C228" s="46" t="str">
        <f t="shared" si="59"/>
        <v>źle</v>
      </c>
      <c r="D228" s="46">
        <f t="shared" si="60"/>
        <v>0</v>
      </c>
      <c r="E228" s="46" t="str">
        <f t="shared" si="72"/>
        <v>źle</v>
      </c>
      <c r="F228" s="46">
        <f t="shared" si="61"/>
        <v>0</v>
      </c>
      <c r="G228" s="46" t="str">
        <f t="shared" si="73"/>
        <v>źle</v>
      </c>
      <c r="H228" s="46">
        <f t="shared" si="62"/>
        <v>0</v>
      </c>
      <c r="I228" s="46" t="str">
        <f t="shared" si="74"/>
        <v>źle</v>
      </c>
      <c r="J228" s="46">
        <f t="shared" si="63"/>
        <v>0</v>
      </c>
      <c r="K228" s="46" t="str">
        <f t="shared" si="75"/>
        <v>źle</v>
      </c>
      <c r="L228" s="46">
        <f t="shared" si="64"/>
        <v>0</v>
      </c>
      <c r="M228" s="55" t="str">
        <f t="shared" si="65"/>
        <v>źle</v>
      </c>
      <c r="N228" s="46">
        <f t="shared" si="66"/>
        <v>0</v>
      </c>
      <c r="O228" s="46" t="str">
        <f t="shared" si="67"/>
        <v>źle</v>
      </c>
      <c r="P228" s="46">
        <f t="shared" si="68"/>
        <v>0</v>
      </c>
      <c r="Q228" s="46" t="str">
        <f t="shared" si="76"/>
        <v>źle</v>
      </c>
      <c r="R228" s="46">
        <f t="shared" si="69"/>
        <v>0</v>
      </c>
      <c r="S228" s="46" t="str">
        <f t="shared" si="70"/>
        <v>źle</v>
      </c>
      <c r="T228" s="46">
        <f t="shared" si="71"/>
        <v>0</v>
      </c>
    </row>
    <row r="229" spans="1:20">
      <c r="A229" t="s">
        <v>510</v>
      </c>
      <c r="B229">
        <v>15</v>
      </c>
      <c r="C229" s="46" t="str">
        <f t="shared" si="59"/>
        <v>źle</v>
      </c>
      <c r="D229" s="46">
        <f t="shared" si="60"/>
        <v>0</v>
      </c>
      <c r="E229" s="46" t="str">
        <f t="shared" si="72"/>
        <v>źle</v>
      </c>
      <c r="F229" s="46">
        <f t="shared" si="61"/>
        <v>0</v>
      </c>
      <c r="G229" s="46" t="str">
        <f t="shared" si="73"/>
        <v>źle</v>
      </c>
      <c r="H229" s="46">
        <f t="shared" si="62"/>
        <v>0</v>
      </c>
      <c r="I229" s="46" t="str">
        <f t="shared" si="74"/>
        <v>źle</v>
      </c>
      <c r="J229" s="46">
        <f t="shared" si="63"/>
        <v>0</v>
      </c>
      <c r="K229" s="46" t="str">
        <f t="shared" si="75"/>
        <v>źle</v>
      </c>
      <c r="L229" s="46">
        <f t="shared" si="64"/>
        <v>0</v>
      </c>
      <c r="M229" s="55" t="str">
        <f t="shared" si="65"/>
        <v>źle</v>
      </c>
      <c r="N229" s="46">
        <f t="shared" si="66"/>
        <v>0</v>
      </c>
      <c r="O229" s="46" t="str">
        <f t="shared" si="67"/>
        <v>źle</v>
      </c>
      <c r="P229" s="46">
        <f t="shared" si="68"/>
        <v>0</v>
      </c>
      <c r="Q229" s="46" t="str">
        <f t="shared" si="76"/>
        <v>źle</v>
      </c>
      <c r="R229" s="46">
        <f t="shared" si="69"/>
        <v>0</v>
      </c>
      <c r="S229" s="46" t="str">
        <f t="shared" si="70"/>
        <v>źle</v>
      </c>
      <c r="T229" s="46">
        <f t="shared" si="71"/>
        <v>0</v>
      </c>
    </row>
    <row r="230" spans="1:20">
      <c r="A230" t="s">
        <v>561</v>
      </c>
      <c r="B230">
        <v>4</v>
      </c>
      <c r="C230" s="46" t="str">
        <f t="shared" si="59"/>
        <v>źle</v>
      </c>
      <c r="D230" s="46">
        <f t="shared" si="60"/>
        <v>0</v>
      </c>
      <c r="E230" s="46" t="str">
        <f t="shared" si="72"/>
        <v>źle</v>
      </c>
      <c r="F230" s="46">
        <f t="shared" si="61"/>
        <v>0</v>
      </c>
      <c r="G230" s="46" t="str">
        <f t="shared" si="73"/>
        <v>źle</v>
      </c>
      <c r="H230" s="46">
        <f t="shared" si="62"/>
        <v>0</v>
      </c>
      <c r="I230" s="46" t="str">
        <f t="shared" si="74"/>
        <v>źle</v>
      </c>
      <c r="J230" s="46">
        <f t="shared" si="63"/>
        <v>0</v>
      </c>
      <c r="K230" s="46" t="str">
        <f t="shared" si="75"/>
        <v>źle</v>
      </c>
      <c r="L230" s="46">
        <f t="shared" si="64"/>
        <v>0</v>
      </c>
      <c r="M230" s="55" t="str">
        <f t="shared" si="65"/>
        <v>źle</v>
      </c>
      <c r="N230" s="46">
        <f t="shared" si="66"/>
        <v>0</v>
      </c>
      <c r="O230" s="46" t="str">
        <f t="shared" si="67"/>
        <v>źle</v>
      </c>
      <c r="P230" s="46">
        <f t="shared" si="68"/>
        <v>0</v>
      </c>
      <c r="Q230" s="46" t="str">
        <f t="shared" si="76"/>
        <v>źle</v>
      </c>
      <c r="R230" s="46">
        <f t="shared" si="69"/>
        <v>0</v>
      </c>
      <c r="S230" s="46" t="str">
        <f t="shared" si="70"/>
        <v>źle</v>
      </c>
      <c r="T230" s="46">
        <f t="shared" si="71"/>
        <v>0</v>
      </c>
    </row>
    <row r="231" spans="1:20">
      <c r="A231" t="s">
        <v>617</v>
      </c>
      <c r="B231">
        <v>8</v>
      </c>
      <c r="C231" s="46" t="str">
        <f t="shared" si="59"/>
        <v>źle</v>
      </c>
      <c r="D231" s="46">
        <f t="shared" si="60"/>
        <v>0</v>
      </c>
      <c r="E231" s="46" t="str">
        <f t="shared" si="72"/>
        <v>źle</v>
      </c>
      <c r="F231" s="46">
        <f t="shared" si="61"/>
        <v>0</v>
      </c>
      <c r="G231" s="46" t="str">
        <f t="shared" si="73"/>
        <v>źle</v>
      </c>
      <c r="H231" s="46">
        <f t="shared" si="62"/>
        <v>0</v>
      </c>
      <c r="I231" s="46" t="str">
        <f t="shared" si="74"/>
        <v>źle</v>
      </c>
      <c r="J231" s="46">
        <f t="shared" si="63"/>
        <v>0</v>
      </c>
      <c r="K231" s="46" t="str">
        <f t="shared" si="75"/>
        <v>źle</v>
      </c>
      <c r="L231" s="46">
        <f t="shared" si="64"/>
        <v>0</v>
      </c>
      <c r="M231" s="55" t="str">
        <f t="shared" si="65"/>
        <v>źle</v>
      </c>
      <c r="N231" s="46">
        <f t="shared" si="66"/>
        <v>0</v>
      </c>
      <c r="O231" s="46" t="str">
        <f t="shared" si="67"/>
        <v>źle</v>
      </c>
      <c r="P231" s="46">
        <f t="shared" si="68"/>
        <v>0</v>
      </c>
      <c r="Q231" s="46" t="str">
        <f t="shared" si="76"/>
        <v>źle</v>
      </c>
      <c r="R231" s="46">
        <f t="shared" si="69"/>
        <v>0</v>
      </c>
      <c r="S231" s="46" t="str">
        <f t="shared" si="70"/>
        <v>źle</v>
      </c>
      <c r="T231" s="46">
        <f t="shared" si="71"/>
        <v>0</v>
      </c>
    </row>
    <row r="232" spans="1:20">
      <c r="A232" t="s">
        <v>530</v>
      </c>
      <c r="B232">
        <v>6</v>
      </c>
      <c r="C232" s="46" t="str">
        <f t="shared" si="59"/>
        <v>źle</v>
      </c>
      <c r="D232" s="46">
        <f t="shared" si="60"/>
        <v>0</v>
      </c>
      <c r="E232" s="46" t="str">
        <f t="shared" si="72"/>
        <v>źle</v>
      </c>
      <c r="F232" s="46">
        <f t="shared" si="61"/>
        <v>0</v>
      </c>
      <c r="G232" s="46" t="str">
        <f t="shared" si="73"/>
        <v>źle</v>
      </c>
      <c r="H232" s="46">
        <f t="shared" si="62"/>
        <v>0</v>
      </c>
      <c r="I232" s="46" t="str">
        <f t="shared" si="74"/>
        <v>źle</v>
      </c>
      <c r="J232" s="46">
        <f t="shared" si="63"/>
        <v>0</v>
      </c>
      <c r="K232" s="46" t="str">
        <f t="shared" si="75"/>
        <v>źle</v>
      </c>
      <c r="L232" s="46">
        <f t="shared" si="64"/>
        <v>0</v>
      </c>
      <c r="M232" s="55" t="str">
        <f t="shared" si="65"/>
        <v>źle</v>
      </c>
      <c r="N232" s="46">
        <f t="shared" si="66"/>
        <v>0</v>
      </c>
      <c r="O232" s="46" t="str">
        <f t="shared" si="67"/>
        <v>źle</v>
      </c>
      <c r="P232" s="46">
        <f t="shared" si="68"/>
        <v>0</v>
      </c>
      <c r="Q232" s="46" t="str">
        <f t="shared" si="76"/>
        <v>źle</v>
      </c>
      <c r="R232" s="46">
        <f t="shared" si="69"/>
        <v>0</v>
      </c>
      <c r="S232" s="46" t="str">
        <f t="shared" si="70"/>
        <v>źle</v>
      </c>
      <c r="T232" s="46">
        <f t="shared" si="71"/>
        <v>0</v>
      </c>
    </row>
    <row r="233" spans="1:20">
      <c r="A233" t="s">
        <v>526</v>
      </c>
      <c r="B233">
        <v>51</v>
      </c>
      <c r="C233" s="46" t="str">
        <f t="shared" si="59"/>
        <v>źle</v>
      </c>
      <c r="D233" s="46">
        <f t="shared" si="60"/>
        <v>0</v>
      </c>
      <c r="E233" s="46" t="str">
        <f t="shared" si="72"/>
        <v>źle</v>
      </c>
      <c r="F233" s="46">
        <f t="shared" si="61"/>
        <v>0</v>
      </c>
      <c r="G233" s="46" t="str">
        <f t="shared" si="73"/>
        <v>źle</v>
      </c>
      <c r="H233" s="46">
        <f t="shared" si="62"/>
        <v>0</v>
      </c>
      <c r="I233" s="46" t="str">
        <f t="shared" si="74"/>
        <v>źle</v>
      </c>
      <c r="J233" s="46">
        <f t="shared" si="63"/>
        <v>0</v>
      </c>
      <c r="K233" s="46" t="str">
        <f t="shared" si="75"/>
        <v>źle</v>
      </c>
      <c r="L233" s="46">
        <f t="shared" si="64"/>
        <v>0</v>
      </c>
      <c r="M233" s="55" t="str">
        <f t="shared" si="65"/>
        <v>źle</v>
      </c>
      <c r="N233" s="46">
        <f t="shared" si="66"/>
        <v>0</v>
      </c>
      <c r="O233" s="46" t="str">
        <f t="shared" si="67"/>
        <v>źle</v>
      </c>
      <c r="P233" s="46">
        <f t="shared" si="68"/>
        <v>0</v>
      </c>
      <c r="Q233" s="46" t="str">
        <f t="shared" si="76"/>
        <v>źle</v>
      </c>
      <c r="R233" s="46">
        <f t="shared" si="69"/>
        <v>0</v>
      </c>
      <c r="S233" s="46" t="str">
        <f t="shared" si="70"/>
        <v>źle</v>
      </c>
      <c r="T233" s="46">
        <f t="shared" si="71"/>
        <v>0</v>
      </c>
    </row>
    <row r="234" spans="1:20">
      <c r="A234" t="s">
        <v>467</v>
      </c>
      <c r="B234">
        <v>10</v>
      </c>
      <c r="C234" s="46" t="str">
        <f t="shared" si="59"/>
        <v>źle</v>
      </c>
      <c r="D234" s="46">
        <f t="shared" si="60"/>
        <v>0</v>
      </c>
      <c r="E234" s="46" t="str">
        <f t="shared" si="72"/>
        <v>źle</v>
      </c>
      <c r="F234" s="46">
        <f t="shared" si="61"/>
        <v>0</v>
      </c>
      <c r="G234" s="46" t="str">
        <f t="shared" si="73"/>
        <v>źle</v>
      </c>
      <c r="H234" s="46">
        <f t="shared" si="62"/>
        <v>0</v>
      </c>
      <c r="I234" s="46" t="str">
        <f t="shared" si="74"/>
        <v>źle</v>
      </c>
      <c r="J234" s="46">
        <f t="shared" si="63"/>
        <v>0</v>
      </c>
      <c r="K234" s="46" t="str">
        <f t="shared" si="75"/>
        <v>źle</v>
      </c>
      <c r="L234" s="46">
        <f t="shared" si="64"/>
        <v>0</v>
      </c>
      <c r="M234" s="55" t="str">
        <f t="shared" si="65"/>
        <v>źle</v>
      </c>
      <c r="N234" s="46">
        <f t="shared" si="66"/>
        <v>0</v>
      </c>
      <c r="O234" s="46" t="str">
        <f t="shared" si="67"/>
        <v>źle</v>
      </c>
      <c r="P234" s="46">
        <f t="shared" si="68"/>
        <v>0</v>
      </c>
      <c r="Q234" s="46" t="str">
        <f t="shared" si="76"/>
        <v>źle</v>
      </c>
      <c r="R234" s="46">
        <f t="shared" si="69"/>
        <v>0</v>
      </c>
      <c r="S234" s="46" t="str">
        <f t="shared" si="70"/>
        <v>źle</v>
      </c>
      <c r="T234" s="46">
        <f t="shared" si="71"/>
        <v>0</v>
      </c>
    </row>
    <row r="235" spans="1:20">
      <c r="A235" t="s">
        <v>544</v>
      </c>
      <c r="B235">
        <v>2</v>
      </c>
      <c r="C235" s="46" t="str">
        <f t="shared" si="59"/>
        <v>źle</v>
      </c>
      <c r="D235" s="46">
        <f t="shared" si="60"/>
        <v>0</v>
      </c>
      <c r="E235" s="46" t="str">
        <f t="shared" si="72"/>
        <v>źle</v>
      </c>
      <c r="F235" s="46">
        <f t="shared" si="61"/>
        <v>0</v>
      </c>
      <c r="G235" s="46" t="str">
        <f t="shared" si="73"/>
        <v>źle</v>
      </c>
      <c r="H235" s="46">
        <f t="shared" si="62"/>
        <v>0</v>
      </c>
      <c r="I235" s="46" t="str">
        <f t="shared" si="74"/>
        <v>źle</v>
      </c>
      <c r="J235" s="46">
        <f t="shared" si="63"/>
        <v>0</v>
      </c>
      <c r="K235" s="46" t="str">
        <f t="shared" si="75"/>
        <v>źle</v>
      </c>
      <c r="L235" s="46">
        <f t="shared" si="64"/>
        <v>0</v>
      </c>
      <c r="M235" s="55" t="str">
        <f t="shared" si="65"/>
        <v>źle</v>
      </c>
      <c r="N235" s="46">
        <f t="shared" si="66"/>
        <v>0</v>
      </c>
      <c r="O235" s="46" t="str">
        <f t="shared" si="67"/>
        <v>źle</v>
      </c>
      <c r="P235" s="46">
        <f t="shared" si="68"/>
        <v>0</v>
      </c>
      <c r="Q235" s="46" t="str">
        <f t="shared" si="76"/>
        <v>źle</v>
      </c>
      <c r="R235" s="46">
        <f t="shared" si="69"/>
        <v>0</v>
      </c>
      <c r="S235" s="46" t="str">
        <f t="shared" si="70"/>
        <v>źle</v>
      </c>
      <c r="T235" s="46">
        <f t="shared" si="71"/>
        <v>0</v>
      </c>
    </row>
    <row r="236" spans="1:20">
      <c r="A236" t="s">
        <v>491</v>
      </c>
      <c r="B236">
        <v>51</v>
      </c>
      <c r="C236" s="46" t="str">
        <f t="shared" si="59"/>
        <v>źle</v>
      </c>
      <c r="D236" s="46">
        <f t="shared" si="60"/>
        <v>0</v>
      </c>
      <c r="E236" s="46" t="str">
        <f t="shared" si="72"/>
        <v>źle</v>
      </c>
      <c r="F236" s="46">
        <f t="shared" si="61"/>
        <v>0</v>
      </c>
      <c r="G236" s="46" t="str">
        <f t="shared" si="73"/>
        <v>źle</v>
      </c>
      <c r="H236" s="46">
        <f t="shared" si="62"/>
        <v>0</v>
      </c>
      <c r="I236" s="46" t="str">
        <f t="shared" si="74"/>
        <v>źle</v>
      </c>
      <c r="J236" s="46">
        <f t="shared" si="63"/>
        <v>0</v>
      </c>
      <c r="K236" s="46" t="str">
        <f t="shared" si="75"/>
        <v>źle</v>
      </c>
      <c r="L236" s="46">
        <f t="shared" si="64"/>
        <v>0</v>
      </c>
      <c r="M236" s="55" t="str">
        <f t="shared" si="65"/>
        <v>źle</v>
      </c>
      <c r="N236" s="46">
        <f t="shared" si="66"/>
        <v>0</v>
      </c>
      <c r="O236" s="46" t="str">
        <f t="shared" si="67"/>
        <v>źle</v>
      </c>
      <c r="P236" s="46">
        <f t="shared" si="68"/>
        <v>0</v>
      </c>
      <c r="Q236" s="46" t="str">
        <f t="shared" si="76"/>
        <v>źle</v>
      </c>
      <c r="R236" s="46">
        <f t="shared" si="69"/>
        <v>0</v>
      </c>
      <c r="S236" s="46" t="str">
        <f t="shared" si="70"/>
        <v>źle</v>
      </c>
      <c r="T236" s="46">
        <f t="shared" si="71"/>
        <v>0</v>
      </c>
    </row>
    <row r="237" spans="1:20">
      <c r="A237" t="s">
        <v>543</v>
      </c>
      <c r="B237">
        <v>521</v>
      </c>
      <c r="C237" s="46" t="str">
        <f t="shared" si="59"/>
        <v>źle</v>
      </c>
      <c r="D237" s="46">
        <f t="shared" si="60"/>
        <v>0</v>
      </c>
      <c r="E237" s="46" t="str">
        <f t="shared" si="72"/>
        <v>źle</v>
      </c>
      <c r="F237" s="46">
        <f t="shared" si="61"/>
        <v>0</v>
      </c>
      <c r="G237" s="46" t="str">
        <f t="shared" si="73"/>
        <v>źle</v>
      </c>
      <c r="H237" s="46">
        <f t="shared" si="62"/>
        <v>0</v>
      </c>
      <c r="I237" s="46" t="str">
        <f t="shared" si="74"/>
        <v>źle</v>
      </c>
      <c r="J237" s="46">
        <f t="shared" si="63"/>
        <v>0</v>
      </c>
      <c r="K237" s="46" t="str">
        <f t="shared" si="75"/>
        <v>źle</v>
      </c>
      <c r="L237" s="46">
        <f t="shared" si="64"/>
        <v>0</v>
      </c>
      <c r="M237" s="55" t="str">
        <f t="shared" si="65"/>
        <v>źle</v>
      </c>
      <c r="N237" s="46">
        <f t="shared" si="66"/>
        <v>0</v>
      </c>
      <c r="O237" s="46" t="str">
        <f t="shared" si="67"/>
        <v>źle</v>
      </c>
      <c r="P237" s="46">
        <f t="shared" si="68"/>
        <v>0</v>
      </c>
      <c r="Q237" s="46" t="str">
        <f t="shared" si="76"/>
        <v>źle</v>
      </c>
      <c r="R237" s="46">
        <f t="shared" si="69"/>
        <v>0</v>
      </c>
      <c r="S237" s="46" t="str">
        <f t="shared" si="70"/>
        <v>źle</v>
      </c>
      <c r="T237" s="46">
        <f t="shared" si="71"/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pane ySplit="1" topLeftCell="A3" activePane="bottomLeft" state="frozenSplit"/>
      <selection pane="bottomLeft" activeCell="C21" sqref="C21:H47"/>
    </sheetView>
  </sheetViews>
  <sheetFormatPr defaultRowHeight="14.25"/>
  <cols>
    <col min="1" max="1" width="11.25" customWidth="1"/>
    <col min="2" max="2" width="4.125" bestFit="1" customWidth="1"/>
    <col min="4" max="4" width="4.125" bestFit="1" customWidth="1"/>
    <col min="6" max="6" width="4.125" bestFit="1" customWidth="1"/>
    <col min="8" max="8" width="4.125" bestFit="1" customWidth="1"/>
    <col min="10" max="10" width="4.125" bestFit="1" customWidth="1"/>
    <col min="12" max="12" width="4.125" bestFit="1" customWidth="1"/>
    <col min="14" max="14" width="4.125" bestFit="1" customWidth="1"/>
    <col min="16" max="16" width="4.125" bestFit="1" customWidth="1"/>
    <col min="18" max="18" width="4.125" bestFit="1" customWidth="1"/>
  </cols>
  <sheetData>
    <row r="1" spans="1:18">
      <c r="A1" s="169" t="s">
        <v>33</v>
      </c>
      <c r="B1" s="170" t="str">
        <f>A1</f>
        <v>1B4</v>
      </c>
      <c r="C1" s="47" t="s">
        <v>42</v>
      </c>
      <c r="D1" s="170" t="str">
        <f>C1</f>
        <v>1BT</v>
      </c>
      <c r="E1" s="59" t="s">
        <v>630</v>
      </c>
      <c r="F1" s="170" t="str">
        <f>E1</f>
        <v>1P3</v>
      </c>
      <c r="G1" s="47" t="s">
        <v>52</v>
      </c>
      <c r="H1" s="170" t="str">
        <f>G1</f>
        <v>1PT</v>
      </c>
      <c r="I1" s="47" t="s">
        <v>631</v>
      </c>
      <c r="J1" s="170" t="str">
        <f>I1</f>
        <v>2B3</v>
      </c>
      <c r="K1" s="47" t="s">
        <v>55</v>
      </c>
      <c r="L1" s="170" t="str">
        <f>K1</f>
        <v>2B4P</v>
      </c>
      <c r="M1" s="47" t="s">
        <v>632</v>
      </c>
      <c r="N1" s="170" t="str">
        <f>M1</f>
        <v>3B3</v>
      </c>
      <c r="O1" s="47" t="s">
        <v>633</v>
      </c>
      <c r="P1" s="170" t="str">
        <f>O1</f>
        <v>3P3</v>
      </c>
      <c r="Q1" s="47" t="s">
        <v>30</v>
      </c>
      <c r="R1" s="170" t="str">
        <f>Q1</f>
        <v>4B4P</v>
      </c>
    </row>
    <row r="2" spans="1:18">
      <c r="A2" s="46" t="str">
        <f>IF(B2&lt;oszust!B2,skr!A2,"")</f>
        <v/>
      </c>
      <c r="B2" s="46">
        <f>COUNTIF(Plan!E4:$E$53,oszust!A2)</f>
        <v>1</v>
      </c>
      <c r="C2" s="46" t="str">
        <f>IF(D2&lt;oszust!D2,skr!C2,"")</f>
        <v/>
      </c>
      <c r="D2" s="46">
        <f>COUNTIF(Plan!$E4:G$53,oszust!C2)</f>
        <v>2</v>
      </c>
      <c r="E2" s="46" t="str">
        <f>IF(F2&lt;oszust!F1,skr!E2,"")</f>
        <v>(JK) BHP (RA)</v>
      </c>
      <c r="F2" s="46">
        <f>COUNTIF(Plan!$E4:I$53,oszust!E2)</f>
        <v>1</v>
      </c>
      <c r="G2" s="46" t="str">
        <f>IF(H2&lt;oszust!H2,skr!G2,"")</f>
        <v/>
      </c>
      <c r="H2" s="46">
        <f>COUNTIF(Plan!$E4:K$53,oszust!G2)</f>
        <v>1</v>
      </c>
      <c r="I2" s="46" t="str">
        <f>IF(J2&lt;oszust!J2,skr!I2,"")</f>
        <v/>
      </c>
      <c r="J2" s="46">
        <f>COUNTIF(Plan!$E4:M$53,oszust!I2)</f>
        <v>1</v>
      </c>
      <c r="K2" s="46" t="str">
        <f>IF(L2&lt;oszust!L2,skr!K2,"")</f>
        <v>(EA) Biologia</v>
      </c>
      <c r="L2" s="46">
        <f>COUNTIF(Plan!$E4:O$53,oszust!K2)</f>
        <v>1</v>
      </c>
      <c r="M2" s="46" t="str">
        <f>IF(N2&lt;oszust!N2,skr!M2,"")</f>
        <v/>
      </c>
      <c r="N2" s="46">
        <f>COUNTIF(Plan!$E4:Q$53,oszust!M2)</f>
        <v>2</v>
      </c>
      <c r="O2" s="46" t="str">
        <f>IF(P2&lt;oszust!P2,skr!O2,"")</f>
        <v/>
      </c>
      <c r="P2" s="46">
        <f>COUNTIF(Plan!$E4:S$53,oszust!O2)</f>
        <v>2</v>
      </c>
      <c r="Q2" s="46" t="str">
        <f>IF(R2&lt;oszust!R2,skr!Q2,"")</f>
        <v/>
      </c>
      <c r="R2" s="46">
        <f>COUNTIF(Plan!$E4:U$53,oszust!Q2)</f>
        <v>12</v>
      </c>
    </row>
    <row r="3" spans="1:18">
      <c r="A3" s="46" t="str">
        <f>IF(B3&lt;oszust!B3,skr!A3,"")</f>
        <v/>
      </c>
      <c r="B3" s="46">
        <f>COUNTIF(Plan!E5:$E$53,oszust!A3)</f>
        <v>1</v>
      </c>
      <c r="C3" s="46" t="str">
        <f>IF(D3&lt;oszust!D3,skr!C3,"")</f>
        <v/>
      </c>
      <c r="D3" s="46">
        <f>COUNTIF(Plan!$E5:G$53,oszust!C3)</f>
        <v>2</v>
      </c>
      <c r="E3" s="46" t="str">
        <f>IF(F3&lt;oszust!F2,skr!E3,"")</f>
        <v/>
      </c>
      <c r="F3" s="46">
        <f>COUNTIF(Plan!$E5:I$53,oszust!E3)</f>
        <v>2</v>
      </c>
      <c r="G3" s="46" t="str">
        <f>IF(H3&lt;oszust!H3,skr!G3,"")</f>
        <v/>
      </c>
      <c r="H3" s="46">
        <f>COUNTIF(Plan!$E5:K$53,oszust!G3)</f>
        <v>4</v>
      </c>
      <c r="I3" s="46" t="str">
        <f>IF(J3&lt;oszust!J3,skr!I3,"")</f>
        <v/>
      </c>
      <c r="J3" s="46">
        <f>COUNTIF(Plan!$E5:M$53,oszust!I3)</f>
        <v>6</v>
      </c>
      <c r="K3" s="46" t="str">
        <f>IF(L3&lt;oszust!L3,skr!K3,"")</f>
        <v/>
      </c>
      <c r="L3" s="46">
        <f>COUNTIF(Plan!$E5:O$53,oszust!K3)</f>
        <v>6</v>
      </c>
      <c r="M3" s="46" t="str">
        <f>IF(N3&lt;oszust!N3,skr!M3,"")</f>
        <v/>
      </c>
      <c r="N3" s="46">
        <f>COUNTIF(Plan!$E5:Q$53,oszust!M3)</f>
        <v>6</v>
      </c>
      <c r="O3" s="46" t="str">
        <f>IF(P3&lt;oszust!P3,skr!O3,"")</f>
        <v/>
      </c>
      <c r="P3" s="46">
        <f>COUNTIF(Plan!$E5:S$53,oszust!O3)</f>
        <v>9</v>
      </c>
      <c r="Q3" s="46" t="str">
        <f>IF(R3&lt;oszust!R3,skr!Q3,"")</f>
        <v/>
      </c>
      <c r="R3" s="46">
        <f>COUNTIF(Plan!$E5:U$53,oszust!Q3)</f>
        <v>13</v>
      </c>
    </row>
    <row r="4" spans="1:18">
      <c r="A4" s="46" t="str">
        <f>IF(B4&lt;oszust!B4,skr!A4,"")</f>
        <v/>
      </c>
      <c r="B4" s="46">
        <f>COUNTIF(Plan!E6:$E$53,oszust!A4)</f>
        <v>1</v>
      </c>
      <c r="C4" s="46" t="str">
        <f>IF(D4&lt;oszust!D4,skr!C4,"")</f>
        <v/>
      </c>
      <c r="D4" s="46">
        <f>COUNTIF(Plan!$E6:G$53,oszust!C4)</f>
        <v>2</v>
      </c>
      <c r="E4" s="46" t="str">
        <f>IF(F4&lt;oszust!F3,skr!E4,"")</f>
        <v/>
      </c>
      <c r="F4" s="46">
        <f>COUNTIF(Plan!$E6:I$53,oszust!E4)</f>
        <v>3</v>
      </c>
      <c r="G4" s="46" t="str">
        <f>IF(H4&lt;oszust!H4,skr!G4,"")</f>
        <v>(EA) ROZ Biologia</v>
      </c>
      <c r="H4" s="46">
        <f>COUNTIF(Plan!$E6:K$53,oszust!G4)</f>
        <v>0</v>
      </c>
      <c r="I4" s="46" t="str">
        <f>IF(J4&lt;oszust!J4,skr!I4,"")</f>
        <v/>
      </c>
      <c r="J4" s="46">
        <f>COUNTIF(Plan!$E6:M$53,oszust!I4)</f>
        <v>4</v>
      </c>
      <c r="K4" s="46" t="str">
        <f>IF(L4&lt;oszust!L4,skr!K4,"")</f>
        <v/>
      </c>
      <c r="L4" s="46">
        <f>COUNTIF(Plan!$E6:O$53,oszust!K4)</f>
        <v>7</v>
      </c>
      <c r="M4" s="46" t="str">
        <f>IF(N4&lt;oszust!N4,skr!M4,"")</f>
        <v/>
      </c>
      <c r="N4" s="46">
        <f>COUNTIF(Plan!$E6:Q$53,oszust!M4)</f>
        <v>7</v>
      </c>
      <c r="O4" s="46" t="str">
        <f>IF(P4&lt;oszust!P4,skr!O4,"")</f>
        <v/>
      </c>
      <c r="P4" s="46">
        <f>COUNTIF(Plan!$E6:S$53,oszust!O4)</f>
        <v>8</v>
      </c>
      <c r="Q4" s="46" t="str">
        <f>IF(R4&lt;oszust!R4,skr!Q4,"")</f>
        <v/>
      </c>
      <c r="R4" s="46">
        <f>COUNTIF(Plan!$E6:U$53,oszust!Q4)</f>
        <v>10</v>
      </c>
    </row>
    <row r="5" spans="1:18">
      <c r="A5" s="46" t="str">
        <f>IF(B5&lt;oszust!B5,skr!A5,"")</f>
        <v>(DJ) Eduk. Bezp.</v>
      </c>
      <c r="B5" s="46">
        <f>COUNTIF(Plan!E7:$E$53,oszust!A5)</f>
        <v>0</v>
      </c>
      <c r="C5" s="46" t="str">
        <f>IF(D5&lt;oszust!D5,skr!C5,"")</f>
        <v>(DJ) Eduk. Bezp.</v>
      </c>
      <c r="D5" s="46">
        <f>COUNTIF(Plan!$E7:G$53,oszust!C5)</f>
        <v>0</v>
      </c>
      <c r="E5" s="46" t="str">
        <f>IF(F5&lt;oszust!F4,skr!E5,"")</f>
        <v>(DJ) Eduk. Bezp.</v>
      </c>
      <c r="F5" s="46">
        <f>COUNTIF(Plan!$E7:I$53,oszust!E5)</f>
        <v>0</v>
      </c>
      <c r="G5" s="46" t="str">
        <f>IF(H5&lt;oszust!H5,skr!G5,"")</f>
        <v/>
      </c>
      <c r="H5" s="46">
        <f>COUNTIF(Plan!$E7:K$53,oszust!G5)</f>
        <v>4</v>
      </c>
      <c r="I5" s="46" t="str">
        <f>IF(J5&lt;oszust!J5,skr!I5,"")</f>
        <v/>
      </c>
      <c r="J5" s="46">
        <f>COUNTIF(Plan!$E7:M$53,oszust!I5)</f>
        <v>5</v>
      </c>
      <c r="K5" s="46" t="str">
        <f>IF(L5&lt;oszust!L5,skr!K5,"")</f>
        <v>(JV) J. polski</v>
      </c>
      <c r="L5" s="46">
        <f>COUNTIF(Plan!$E7:O$53,oszust!K5)</f>
        <v>0</v>
      </c>
      <c r="M5" s="46" t="str">
        <f>IF(N5&lt;oszust!N5,skr!M5,"")</f>
        <v>(SO) ROZ Informatyka</v>
      </c>
      <c r="N5" s="46">
        <f>COUNTIF(Plan!$E7:Q$53,oszust!M5)</f>
        <v>0</v>
      </c>
      <c r="O5" s="46" t="str">
        <f>IF(P5&lt;oszust!P5,skr!O5,"")</f>
        <v>(AK) ROZ J. angielski</v>
      </c>
      <c r="P5" s="46">
        <f>COUNTIF(Plan!$E7:S$53,oszust!O5)</f>
        <v>0</v>
      </c>
      <c r="Q5" s="46" t="str">
        <f>IF(R5&lt;oszust!R5,skr!Q5,"")</f>
        <v>(ED) J. polski</v>
      </c>
      <c r="R5" s="46">
        <f>COUNTIF(Plan!$E7:U$53,oszust!Q5)</f>
        <v>3</v>
      </c>
    </row>
    <row r="6" spans="1:18">
      <c r="A6" s="46" t="str">
        <f>IF(B6&lt;oszust!B6,skr!A6,"")</f>
        <v/>
      </c>
      <c r="B6" s="46">
        <f>COUNTIF(Plan!E8:$E$53,oszust!A6)</f>
        <v>1</v>
      </c>
      <c r="C6" s="46" t="str">
        <f>IF(D6&lt;oszust!D6,skr!C6,"")</f>
        <v/>
      </c>
      <c r="D6" s="46">
        <f>COUNTIF(Plan!$E8:G$53,oszust!C6)</f>
        <v>2</v>
      </c>
      <c r="E6" s="46" t="str">
        <f>IF(F6&lt;oszust!F5,skr!E6,"")</f>
        <v/>
      </c>
      <c r="F6" s="46">
        <f>COUNTIF(Plan!$E8:I$53,oszust!E6)</f>
        <v>3</v>
      </c>
      <c r="G6" s="46" t="str">
        <f>IF(H6&lt;oszust!H6,skr!G6,"")</f>
        <v>(DJ) Eduk. Bezp.</v>
      </c>
      <c r="H6" s="46">
        <f>COUNTIF(Plan!$E8:K$53,oszust!G6)</f>
        <v>0</v>
      </c>
      <c r="I6" s="46" t="str">
        <f>IF(J6&lt;oszust!J6,skr!I6,"")</f>
        <v>(ED) J. polski</v>
      </c>
      <c r="J6" s="46">
        <f>COUNTIF(Plan!$E8:M$53,oszust!I6)</f>
        <v>0</v>
      </c>
      <c r="K6" s="46" t="str">
        <f>IF(L6&lt;oszust!L6,skr!K6,"")</f>
        <v>(CK) J. polski</v>
      </c>
      <c r="L6" s="46">
        <f>COUNTIF(Plan!$E8:O$53,oszust!K6)</f>
        <v>0</v>
      </c>
      <c r="M6" s="46" t="str">
        <f>IF(N6&lt;oszust!N6,skr!M6,"")</f>
        <v/>
      </c>
      <c r="N6" s="46">
        <f>COUNTIF(Plan!$E8:Q$53,oszust!M6)</f>
        <v>5</v>
      </c>
      <c r="O6" s="46" t="str">
        <f>IF(P6&lt;oszust!P6,skr!O6,"")</f>
        <v/>
      </c>
      <c r="P6" s="46">
        <f>COUNTIF(Plan!$E8:S$53,oszust!O6)</f>
        <v>8</v>
      </c>
      <c r="Q6" s="46" t="str">
        <f>IF(R6&lt;oszust!R6,skr!Q6,"")</f>
        <v/>
      </c>
      <c r="R6" s="46">
        <f>COUNTIF(Plan!$E8:U$53,oszust!Q6)</f>
        <v>13</v>
      </c>
    </row>
    <row r="7" spans="1:18">
      <c r="A7" s="46" t="str">
        <f>IF(B7&lt;oszust!B7,skr!A7,"")</f>
        <v/>
      </c>
      <c r="B7" s="46">
        <f>COUNTIF(Plan!E9:$E$53,oszust!A7)</f>
        <v>1</v>
      </c>
      <c r="C7" s="46" t="str">
        <f>IF(D7&lt;oszust!D7,skr!C7,"")</f>
        <v/>
      </c>
      <c r="D7" s="46">
        <f>COUNTIF(Plan!$E9:G$53,oszust!C7)</f>
        <v>1</v>
      </c>
      <c r="E7" s="46" t="str">
        <f>IF(F7&lt;oszust!F6,skr!E7,"")</f>
        <v/>
      </c>
      <c r="F7" s="46">
        <f>COUNTIF(Plan!$E9:I$53,oszust!E7)</f>
        <v>2</v>
      </c>
      <c r="G7" s="46" t="str">
        <f>IF(H7&lt;oszust!H7,skr!G7,"")</f>
        <v/>
      </c>
      <c r="H7" s="46">
        <f>COUNTIF(Plan!$E9:K$53,oszust!G7)</f>
        <v>2</v>
      </c>
      <c r="I7" s="46" t="str">
        <f>IF(J7&lt;oszust!J7,skr!I7,"")</f>
        <v>(WR) Maszyny rol.</v>
      </c>
      <c r="J7" s="46">
        <f>COUNTIF(Plan!$E9:M$53,oszust!I7)</f>
        <v>0</v>
      </c>
      <c r="K7" s="46" t="str">
        <f>IF(L7&lt;oszust!L7,skr!K7,"")</f>
        <v/>
      </c>
      <c r="L7" s="46">
        <f>COUNTIF(Plan!$E9:O$53,oszust!K7)</f>
        <v>6</v>
      </c>
      <c r="M7" s="46" t="str">
        <f>IF(N7&lt;oszust!N7,skr!M7,"")</f>
        <v/>
      </c>
      <c r="N7" s="46">
        <f>COUNTIF(Plan!$E9:Q$53,oszust!M7)</f>
        <v>7</v>
      </c>
      <c r="O7" s="46" t="str">
        <f>IF(P7&lt;oszust!P7,skr!O7,"")</f>
        <v>(ED) J. polski</v>
      </c>
      <c r="P7" s="46">
        <f>COUNTIF(Plan!$E9:S$53,oszust!O7)</f>
        <v>0</v>
      </c>
      <c r="Q7" s="46" t="str">
        <f>IF(R7&lt;oszust!R7,skr!Q7,"")</f>
        <v/>
      </c>
      <c r="R7" s="46">
        <f>COUNTIF(Plan!$E9:U$53,oszust!Q7)</f>
        <v>6</v>
      </c>
    </row>
    <row r="8" spans="1:18">
      <c r="A8" s="46" t="str">
        <f>IF(B8&lt;oszust!B8,skr!A8,"")</f>
        <v/>
      </c>
      <c r="B8" s="46">
        <f>COUNTIF(Plan!E10:$E$53,oszust!A8)</f>
        <v>2</v>
      </c>
      <c r="C8" s="46" t="str">
        <f>IF(D8&lt;oszust!D8,skr!C8,"")</f>
        <v/>
      </c>
      <c r="D8" s="46">
        <f>COUNTIF(Plan!$E10:G$53,oszust!C8)</f>
        <v>3</v>
      </c>
      <c r="E8" s="46" t="str">
        <f>IF(F8&lt;oszust!F7,skr!E8,"")</f>
        <v/>
      </c>
      <c r="F8" s="46">
        <f>COUNTIF(Plan!$E10:I$53,oszust!E8)</f>
        <v>4</v>
      </c>
      <c r="G8" s="46" t="str">
        <f>IF(H8&lt;oszust!H8,skr!G8,"")</f>
        <v/>
      </c>
      <c r="H8" s="46">
        <f>COUNTIF(Plan!$E10:K$53,oszust!G8)</f>
        <v>3</v>
      </c>
      <c r="I8" s="46" t="str">
        <f>IF(J8&lt;oszust!J8,skr!I8,"")</f>
        <v/>
      </c>
      <c r="J8" s="46">
        <f>COUNTIF(Plan!$E10:M$53,oszust!I8)</f>
        <v>4</v>
      </c>
      <c r="K8" s="46" t="str">
        <f>IF(L8&lt;oszust!L8,skr!K8,"")</f>
        <v>(DR) ROZ Matematyka</v>
      </c>
      <c r="L8" s="46">
        <f>COUNTIF(Plan!$E10:O$53,oszust!K8)</f>
        <v>0</v>
      </c>
      <c r="M8" s="46" t="str">
        <f>IF(N8&lt;oszust!N8,skr!M8,"")</f>
        <v>(ED) J. polski</v>
      </c>
      <c r="N8" s="46">
        <f>COUNTIF(Plan!$E10:Q$53,oszust!M8)</f>
        <v>0</v>
      </c>
      <c r="O8" s="46" t="str">
        <f>IF(P8&lt;oszust!P8,skr!O8,"")</f>
        <v/>
      </c>
      <c r="P8" s="46">
        <f>COUNTIF(Plan!$E10:S$53,oszust!O8)</f>
        <v>11</v>
      </c>
      <c r="Q8" s="46" t="str">
        <f>IF(R8&lt;oszust!R8,skr!Q8,"")</f>
        <v>(EA) g. wych.</v>
      </c>
      <c r="R8" s="46">
        <f>COUNTIF(Plan!$E10:U$53,oszust!Q8)</f>
        <v>0</v>
      </c>
    </row>
    <row r="9" spans="1:18">
      <c r="A9" s="46" t="str">
        <f>IF(B9&lt;oszust!B9,skr!A9,"")</f>
        <v/>
      </c>
      <c r="B9" s="46">
        <f>COUNTIF(Plan!E11:$E$53,oszust!A9)</f>
        <v>1</v>
      </c>
      <c r="C9" s="46" t="str">
        <f>IF(D9&lt;oszust!D9,skr!C9,"")</f>
        <v/>
      </c>
      <c r="D9" s="46">
        <f>COUNTIF(Plan!$E11:G$53,oszust!C9)</f>
        <v>2</v>
      </c>
      <c r="E9" s="46" t="str">
        <f>IF(F9&lt;oszust!F8,skr!E9,"")</f>
        <v/>
      </c>
      <c r="F9" s="46">
        <f>COUNTIF(Plan!$E11:I$53,oszust!E9)</f>
        <v>2</v>
      </c>
      <c r="G9" s="46" t="str">
        <f>IF(H9&lt;oszust!H9,skr!G9,"")</f>
        <v/>
      </c>
      <c r="H9" s="46">
        <f>COUNTIF(Plan!$E11:K$53,oszust!G9)</f>
        <v>5</v>
      </c>
      <c r="I9" s="46" t="str">
        <f>IF(J9&lt;oszust!J9,skr!I9,"")</f>
        <v>(DR) ROZ Matematyka</v>
      </c>
      <c r="J9" s="46">
        <f>COUNTIF(Plan!$E11:M$53,oszust!I9)</f>
        <v>0</v>
      </c>
      <c r="K9" s="46" t="str">
        <f>IF(L9&lt;oszust!L9,skr!K9,"")</f>
        <v>(Ko) Podstawy</v>
      </c>
      <c r="L9" s="46">
        <f>COUNTIF(Plan!$E11:O$53,oszust!K9)</f>
        <v>0</v>
      </c>
      <c r="M9" s="46" t="str">
        <f>IF(N9&lt;oszust!N9,skr!M9,"")</f>
        <v>(JŁ) Maszyny rol.</v>
      </c>
      <c r="N9" s="46">
        <f>COUNTIF(Plan!$E11:Q$53,oszust!M9)</f>
        <v>0</v>
      </c>
      <c r="O9" s="46" t="str">
        <f>IF(P9&lt;oszust!P9,skr!O9,"")</f>
        <v>(JK) Obsługa kons.</v>
      </c>
      <c r="P9" s="46">
        <f>COUNTIF(Plan!$E11:S$53,oszust!O9)</f>
        <v>0</v>
      </c>
      <c r="Q9" s="46" t="str">
        <f>IF(R9&lt;oszust!R9,skr!Q9,"")</f>
        <v>(MK) Mr-Ekspl. Agrotr.</v>
      </c>
      <c r="R9" s="46">
        <f>COUNTIF(Plan!$E11:U$53,oszust!Q9)</f>
        <v>0</v>
      </c>
    </row>
    <row r="10" spans="1:18">
      <c r="A10" s="46" t="str">
        <f>IF(B10&lt;oszust!B10,skr!A10,"")</f>
        <v>(AK) J.angielski</v>
      </c>
      <c r="B10" s="46">
        <f>COUNTIF(Plan!E12:$E$53,oszust!A10)</f>
        <v>0</v>
      </c>
      <c r="C10" s="46" t="str">
        <f>IF(D10&lt;oszust!D10,skr!C10,"")</f>
        <v/>
      </c>
      <c r="D10" s="46">
        <f>COUNTIF(Plan!$E12:G$53,oszust!C10)</f>
        <v>4</v>
      </c>
      <c r="E10" s="46" t="str">
        <f>IF(F10&lt;oszust!F9,skr!E10,"")</f>
        <v/>
      </c>
      <c r="F10" s="46">
        <f>COUNTIF(Plan!$E12:I$53,oszust!E10)</f>
        <v>6</v>
      </c>
      <c r="G10" s="46" t="str">
        <f>IF(H10&lt;oszust!H10,skr!G10,"")</f>
        <v/>
      </c>
      <c r="H10" s="46">
        <f>COUNTIF(Plan!$E12:K$53,oszust!G10)</f>
        <v>1</v>
      </c>
      <c r="I10" s="46" t="str">
        <f>IF(J10&lt;oszust!J10,skr!I10,"")</f>
        <v>(SA) Podstaw</v>
      </c>
      <c r="J10" s="46">
        <f>COUNTIF(Plan!$E12:M$53,oszust!I10)</f>
        <v>0</v>
      </c>
      <c r="K10" s="46" t="str">
        <f>IF(L10&lt;oszust!L10,skr!K10,"")</f>
        <v/>
      </c>
      <c r="L10" s="46">
        <f>COUNTIF(Plan!$E12:O$53,oszust!K10)</f>
        <v>10</v>
      </c>
      <c r="M10" s="46" t="str">
        <f>IF(N10&lt;oszust!N10,skr!M10,"")</f>
        <v/>
      </c>
      <c r="N10" s="46">
        <f>COUNTIF(Plan!$E12:Q$53,oszust!M10)</f>
        <v>8</v>
      </c>
      <c r="O10" s="46" t="str">
        <f>IF(P10&lt;oszust!P10,skr!O10,"")</f>
        <v>(Ko) Podejmowanie</v>
      </c>
      <c r="P10" s="46">
        <f>COUNTIF(Plan!$E12:S$53,oszust!O10)</f>
        <v>0</v>
      </c>
      <c r="Q10" s="46" t="str">
        <f>IF(R10&lt;oszust!R10,skr!Q10,"")</f>
        <v>(MŚ) Mr-ROZ Fizyka</v>
      </c>
      <c r="R10" s="46">
        <f>COUNTIF(Plan!$E12:U$53,oszust!Q10)</f>
        <v>0</v>
      </c>
    </row>
    <row r="11" spans="1:18">
      <c r="A11" s="46" t="str">
        <f>IF(B11&lt;oszust!B11,skr!A11,"")</f>
        <v/>
      </c>
      <c r="B11" s="46">
        <f>COUNTIF(Plan!E13:$E$53,oszust!A11)</f>
        <v>1</v>
      </c>
      <c r="C11" s="46" t="str">
        <f>IF(D11&lt;oszust!D11,skr!C11,"")</f>
        <v/>
      </c>
      <c r="D11" s="46">
        <f>COUNTIF(Plan!$E13:G$53,oszust!C11)</f>
        <v>2</v>
      </c>
      <c r="E11" s="46" t="str">
        <f>IF(F11&lt;oszust!F10,skr!E11,"")</f>
        <v>(RB) ROZ J.angielski</v>
      </c>
      <c r="F11" s="46">
        <f>COUNTIF(Plan!$E13:I$53,oszust!E11)</f>
        <v>0</v>
      </c>
      <c r="G11" s="46" t="str">
        <f>IF(H11&lt;oszust!H11,skr!G11,"")</f>
        <v/>
      </c>
      <c r="H11" s="46">
        <f>COUNTIF(Plan!$E13:K$53,oszust!G11)</f>
        <v>6</v>
      </c>
      <c r="I11" s="46" t="str">
        <f>IF(J11&lt;oszust!J11,skr!I11,"")</f>
        <v>(Ko) Podstawy</v>
      </c>
      <c r="J11" s="46">
        <f>COUNTIF(Plan!$E13:M$53,oszust!I11)</f>
        <v>0</v>
      </c>
      <c r="K11" s="46" t="str">
        <f>IF(L11&lt;oszust!L11,skr!K11,"")</f>
        <v>(SA) g. wych.</v>
      </c>
      <c r="L11" s="46">
        <f>COUNTIF(Plan!$E13:O$53,oszust!K11)</f>
        <v>0</v>
      </c>
      <c r="M11" s="46" t="str">
        <f>IF(N11&lt;oszust!N11,skr!M11,"")</f>
        <v>(WR) Podstawy elektrotech.</v>
      </c>
      <c r="N11" s="46">
        <f>COUNTIF(Plan!$E13:Q$53,oszust!M11)</f>
        <v>0</v>
      </c>
      <c r="O11" s="46" t="str">
        <f>IF(P11&lt;oszust!P11,skr!O11,"")</f>
        <v/>
      </c>
      <c r="P11" s="46">
        <f>COUNTIF(Plan!$E13:S$53,oszust!O11)</f>
        <v>4</v>
      </c>
      <c r="Q11" s="46" t="str">
        <f>IF(R11&lt;oszust!R11,skr!Q11,"")</f>
        <v>(SO) Mr-ROZ Informatyka</v>
      </c>
      <c r="R11" s="46">
        <f>COUNTIF(Plan!$E13:U$53,oszust!Q11)</f>
        <v>0</v>
      </c>
    </row>
    <row r="12" spans="1:18">
      <c r="A12" s="46" t="str">
        <f>IF(B12&lt;oszust!B12,skr!A12,"")</f>
        <v>(JV) J. polski</v>
      </c>
      <c r="B12" s="46">
        <f>COUNTIF(Plan!E14:$E$53,oszust!A12)</f>
        <v>0</v>
      </c>
      <c r="C12" s="46" t="str">
        <f>IF(D12&lt;oszust!D12,skr!C12,"")</f>
        <v>(JV) J. polski</v>
      </c>
      <c r="D12" s="46">
        <f>COUNTIF(Plan!$E14:G$53,oszust!C12)</f>
        <v>0</v>
      </c>
      <c r="E12" s="46" t="str">
        <f>IF(F12&lt;oszust!F11,skr!E12,"")</f>
        <v/>
      </c>
      <c r="F12" s="46">
        <f>COUNTIF(Plan!$E14:I$53,oszust!E12)</f>
        <v>3</v>
      </c>
      <c r="G12" s="46" t="str">
        <f>IF(H12&lt;oszust!H12,skr!G12,"")</f>
        <v/>
      </c>
      <c r="H12" s="46">
        <f>COUNTIF(Plan!$E14:K$53,oszust!G12)</f>
        <v>5</v>
      </c>
      <c r="I12" s="46" t="str">
        <f>IF(J12&lt;oszust!J12,skr!I12,"")</f>
        <v>(JŁ) Pojazdy rol. rol.</v>
      </c>
      <c r="J12" s="46">
        <f>COUNTIF(Plan!$E14:M$53,oszust!I12)</f>
        <v>0</v>
      </c>
      <c r="K12" s="46" t="str">
        <f>IF(L12&lt;oszust!L12,skr!K12,"")</f>
        <v>(Ko) Mr-Działalność</v>
      </c>
      <c r="L12" s="46">
        <f>COUNTIF(Plan!$E14:O$53,oszust!K12)</f>
        <v>0</v>
      </c>
      <c r="M12" s="46" t="str">
        <f>IF(N12&lt;oszust!N12,skr!M12,"")</f>
        <v/>
      </c>
      <c r="N12" s="46">
        <f>COUNTIF(Plan!$E14:Q$53,oszust!M12)</f>
        <v>3</v>
      </c>
      <c r="O12" s="46" t="str">
        <f>IF(P12&lt;oszust!P12,skr!O12,"")</f>
        <v>(AW) Technologia gas</v>
      </c>
      <c r="P12" s="46">
        <f>COUNTIF(Plan!$E14:S$53,oszust!O12)</f>
        <v>0</v>
      </c>
      <c r="Q12" s="46" t="str">
        <f>IF(R12&lt;oszust!R12,skr!Q12,"")</f>
        <v>(RB) Mr-zaw J. angielski</v>
      </c>
      <c r="R12" s="46">
        <f>COUNTIF(Plan!$E14:U$53,oszust!Q12)</f>
        <v>0</v>
      </c>
    </row>
    <row r="13" spans="1:18">
      <c r="A13" s="46" t="str">
        <f>IF(B13&lt;oszust!B13,skr!A13,"")</f>
        <v>(CK) J. polski</v>
      </c>
      <c r="B13" s="46">
        <f>COUNTIF(Plan!E15:$E$53,oszust!A13)</f>
        <v>0</v>
      </c>
      <c r="C13" s="46" t="str">
        <f>IF(D13&lt;oszust!D13,skr!C13,"")</f>
        <v>(CK) J. polski</v>
      </c>
      <c r="D13" s="46">
        <f>COUNTIF(Plan!$E15:G$53,oszust!C13)</f>
        <v>0</v>
      </c>
      <c r="E13" s="46" t="str">
        <f>IF(F13&lt;oszust!F12,skr!E13,"")</f>
        <v>(ED) J. polski</v>
      </c>
      <c r="F13" s="46">
        <f>COUNTIF(Plan!$E15:I$53,oszust!E13)</f>
        <v>0</v>
      </c>
      <c r="G13" s="46" t="str">
        <f>IF(H13&lt;oszust!H13,skr!G13,"")</f>
        <v>(JV) J. polski</v>
      </c>
      <c r="H13" s="46">
        <f>COUNTIF(Plan!$E15:K$53,oszust!G13)</f>
        <v>0</v>
      </c>
      <c r="I13" s="46" t="str">
        <f>IF(J13&lt;oszust!J13,skr!I13,"")</f>
        <v>(RK) Przepisy kat B</v>
      </c>
      <c r="J13" s="46">
        <f>COUNTIF(Plan!$E15:M$53,oszust!I13)</f>
        <v>0</v>
      </c>
      <c r="K13" s="46" t="str">
        <f>IF(L13&lt;oszust!L13,skr!K13,"")</f>
        <v/>
      </c>
      <c r="L13" s="46">
        <f>COUNTIF(Plan!$E15:O$53,oszust!K13)</f>
        <v>6</v>
      </c>
      <c r="M13" s="46" t="str">
        <f>IF(N13&lt;oszust!N13,skr!M13,"")</f>
        <v/>
      </c>
      <c r="N13" s="46">
        <f>COUNTIF(Plan!$E15:Q$53,oszust!M13)</f>
        <v>12</v>
      </c>
      <c r="O13" s="46" t="str">
        <f>IF(P13&lt;oszust!P13,skr!O13,"")</f>
        <v>(JK) g. wych.</v>
      </c>
      <c r="P13" s="46">
        <f>COUNTIF(Plan!$E15:S$53,oszust!O13)</f>
        <v>0</v>
      </c>
      <c r="Q13" s="46" t="str">
        <f>IF(R13&lt;oszust!R13,skr!Q13,"")</f>
        <v>(MK) Mr-gr1 M46 gr2 (WR)</v>
      </c>
      <c r="R13" s="46">
        <f>COUNTIF(Plan!$E15:U$53,oszust!Q13)</f>
        <v>0</v>
      </c>
    </row>
    <row r="14" spans="1:18">
      <c r="A14" s="46" t="str">
        <f>IF(B14&lt;oszust!B14,skr!A14,"")</f>
        <v>(JŁ) Maszyny rol.</v>
      </c>
      <c r="B14" s="46">
        <f>COUNTIF(Plan!E16:$E$53,oszust!A14)</f>
        <v>0</v>
      </c>
      <c r="C14" s="46" t="str">
        <f>IF(D14&lt;oszust!D14,skr!C14,"")</f>
        <v>(JŁ) Maszyny rol.</v>
      </c>
      <c r="D14" s="46">
        <f>COUNTIF(Plan!$E16:G$53,oszust!C14)</f>
        <v>0</v>
      </c>
      <c r="E14" s="46" t="str">
        <f>IF(F14&lt;oszust!F13,skr!E14,"")</f>
        <v/>
      </c>
      <c r="F14" s="46">
        <f>COUNTIF(Plan!$E16:I$53,oszust!E14)</f>
        <v>4</v>
      </c>
      <c r="G14" s="46" t="str">
        <f>IF(H14&lt;oszust!H14,skr!G14,"")</f>
        <v>(CK) J. polski</v>
      </c>
      <c r="H14" s="46">
        <f>COUNTIF(Plan!$E16:K$53,oszust!G14)</f>
        <v>0</v>
      </c>
      <c r="I14" s="46" t="str">
        <f>IF(J14&lt;oszust!J14,skr!I14,"")</f>
        <v/>
      </c>
      <c r="J14" s="46">
        <f>COUNTIF(Plan!$E16:M$53,oszust!I14)</f>
        <v>8</v>
      </c>
      <c r="K14" s="46" t="str">
        <f>IF(L14&lt;oszust!L14,skr!K14,"")</f>
        <v/>
      </c>
      <c r="L14" s="46">
        <f>COUNTIF(Plan!$E16:O$53,oszust!K14)</f>
        <v>6</v>
      </c>
      <c r="M14" s="46" t="str">
        <f>IF(N14&lt;oszust!N14,skr!M14,"")</f>
        <v>(DJ) Użytkow systemów</v>
      </c>
      <c r="N14" s="46">
        <f>COUNTIF(Plan!$E16:Q$53,oszust!M14)</f>
        <v>0</v>
      </c>
      <c r="O14" s="46" t="str">
        <f>IF(P14&lt;oszust!P14,skr!O14,"")</f>
        <v xml:space="preserve">(JK) gr1 Zpr.Obsł gr2 (DD) </v>
      </c>
      <c r="P14" s="46">
        <f>COUNTIF(Plan!$E16:S$53,oszust!O14)</f>
        <v>0</v>
      </c>
      <c r="Q14" s="46" t="str">
        <f>IF(R14&lt;oszust!R14,skr!Q14,"")</f>
        <v>(MK) Mr-gr1 M46 gr2 (WR)</v>
      </c>
      <c r="R14" s="46">
        <f>COUNTIF(Plan!$E16:U$53,oszust!Q14)</f>
        <v>0</v>
      </c>
    </row>
    <row r="15" spans="1:18">
      <c r="A15" s="46" t="str">
        <f>IF(B15&lt;oszust!B15,skr!A15,"")</f>
        <v>(DR) Matematykayka</v>
      </c>
      <c r="B15" s="46">
        <f>COUNTIF(Plan!E17:$E$53,oszust!A15)</f>
        <v>0</v>
      </c>
      <c r="C15" s="46" t="str">
        <f>IF(D15&lt;oszust!D15,skr!C15,"")</f>
        <v>(DR) Matematykayka</v>
      </c>
      <c r="D15" s="46">
        <f>COUNTIF(Plan!$E17:G$53,oszust!C15)</f>
        <v>0</v>
      </c>
      <c r="E15" s="46" t="str">
        <f>IF(F15&lt;oszust!F14,skr!E15,"")</f>
        <v/>
      </c>
      <c r="F15" s="46">
        <f>COUNTIF(Plan!$E17:I$53,oszust!E15)</f>
        <v>2</v>
      </c>
      <c r="G15" s="46" t="str">
        <f>IF(H15&lt;oszust!H15,skr!G15,"")</f>
        <v/>
      </c>
      <c r="H15" s="46">
        <f>COUNTIF(Plan!$E17:K$53,oszust!G15)</f>
        <v>6</v>
      </c>
      <c r="I15" s="46" t="str">
        <f>IF(J15&lt;oszust!J15,skr!I15,"")</f>
        <v>(WJ) W-f</v>
      </c>
      <c r="J15" s="46">
        <f>COUNTIF(Plan!$E17:M$53,oszust!I15)</f>
        <v>0</v>
      </c>
      <c r="K15" s="46" t="str">
        <f>IF(L15&lt;oszust!L15,skr!K15,"")</f>
        <v/>
      </c>
      <c r="L15" s="46">
        <f>COUNTIF(Plan!$E17:O$53,oszust!K15)</f>
        <v>3</v>
      </c>
      <c r="M15" s="46" t="str">
        <f>IF(N15&lt;oszust!N15,skr!M15,"")</f>
        <v>(WJ) W-f</v>
      </c>
      <c r="N15" s="46">
        <f>COUNTIF(Plan!$E17:Q$53,oszust!M15)</f>
        <v>0</v>
      </c>
      <c r="O15" s="46" t="str">
        <f>IF(P15&lt;oszust!P15,skr!O15,"")</f>
        <v xml:space="preserve">(JK) gr1 Zpr.Org gr2 (DD) </v>
      </c>
      <c r="P15" s="46">
        <f>COUNTIF(Plan!$E17:S$53,oszust!O15)</f>
        <v>0</v>
      </c>
      <c r="Q15" s="46" t="str">
        <f>IF(R15&lt;oszust!R15,skr!Q15,"")</f>
        <v>(EA) Ży-ROZ Biolgia</v>
      </c>
      <c r="R15" s="46">
        <f>COUNTIF(Plan!$E17:U$53,oszust!Q15)</f>
        <v>0</v>
      </c>
    </row>
    <row r="16" spans="1:18">
      <c r="A16" s="46" t="str">
        <f>IF(B16&lt;oszust!B16,skr!A16,"")</f>
        <v>(DR) Matematykayka</v>
      </c>
      <c r="B16" s="46">
        <f>COUNTIF(Plan!E18:$E$53,oszust!A16)</f>
        <v>0</v>
      </c>
      <c r="C16" s="46" t="str">
        <f>IF(D16&lt;oszust!D16,skr!C16,"")</f>
        <v>(DR) Matematykayka</v>
      </c>
      <c r="D16" s="46">
        <f>COUNTIF(Plan!$E18:G$53,oszust!C16)</f>
        <v>0</v>
      </c>
      <c r="E16" s="46" t="str">
        <f>IF(F16&lt;oszust!F15,skr!E16,"")</f>
        <v/>
      </c>
      <c r="F16" s="46">
        <f>COUNTIF(Plan!$E18:I$53,oszust!E16)</f>
        <v>2</v>
      </c>
      <c r="G16" s="46" t="str">
        <f>IF(H16&lt;oszust!H16,skr!G16,"")</f>
        <v/>
      </c>
      <c r="H16" s="46">
        <f>COUNTIF(Plan!$E18:K$53,oszust!G16)</f>
        <v>1</v>
      </c>
      <c r="I16" s="46" t="str">
        <f>IF(J16&lt;oszust!J16,skr!I16,"")</f>
        <v/>
      </c>
      <c r="J16" s="46">
        <f>COUNTIF(Plan!$E18:M$53,oszust!I16)</f>
        <v>1</v>
      </c>
      <c r="K16" s="46" t="str">
        <f>IF(L16&lt;oszust!L16,skr!K16,"")</f>
        <v>(SA) Mr-Podst. Konstr.</v>
      </c>
      <c r="L16" s="46">
        <f>COUNTIF(Plan!$E18:O$53,oszust!K16)</f>
        <v>0</v>
      </c>
      <c r="M16" s="46" t="str">
        <f>IF(N16&lt;oszust!N16,skr!M16,"")</f>
        <v>(AK) g. wych.</v>
      </c>
      <c r="N16" s="46">
        <f>COUNTIF(Plan!$E18:Q$53,oszust!M16)</f>
        <v>0</v>
      </c>
      <c r="O16" s="46" t="str">
        <f>IF(P16&lt;oszust!P16,skr!O16,"")</f>
        <v xml:space="preserve">(DD) gr1 Zpr.TECH gr2 (JK) </v>
      </c>
      <c r="P16" s="46">
        <f>COUNTIF(Plan!$E18:S$53,oszust!O16)</f>
        <v>0</v>
      </c>
      <c r="Q16" s="46" t="str">
        <f>IF(R16&lt;oszust!R16,skr!Q16,"")</f>
        <v>(AK) Ży-ROZ J. angielski</v>
      </c>
      <c r="R16" s="46">
        <f>COUNTIF(Plan!$E18:U$53,oszust!Q16)</f>
        <v>0</v>
      </c>
    </row>
    <row r="17" spans="1:18">
      <c r="A17" s="46" t="str">
        <f>IF(B17&lt;oszust!B17,skr!A17,"")</f>
        <v/>
      </c>
      <c r="B17" s="46">
        <f>COUNTIF(Plan!E19:$E$53,oszust!A17)</f>
        <v>1</v>
      </c>
      <c r="C17" s="46" t="str">
        <f>IF(D17&lt;oszust!D17,skr!C17,"")</f>
        <v/>
      </c>
      <c r="D17" s="46">
        <f>COUNTIF(Plan!$E19:G$53,oszust!C17)</f>
        <v>1</v>
      </c>
      <c r="E17" s="46" t="str">
        <f>IF(F17&lt;oszust!F16,skr!E17,"")</f>
        <v/>
      </c>
      <c r="F17" s="46">
        <f>COUNTIF(Plan!$E19:I$53,oszust!E17)</f>
        <v>2</v>
      </c>
      <c r="G17" s="46" t="str">
        <f>IF(H17&lt;oszust!H17,skr!G17,"")</f>
        <v/>
      </c>
      <c r="H17" s="46">
        <f>COUNTIF(Plan!$E19:K$53,oszust!G17)</f>
        <v>6</v>
      </c>
      <c r="I17" s="46" t="str">
        <f>IF(J17&lt;oszust!J17,skr!I17,"")</f>
        <v>(MK) gr1 E-masz gr2 (RD)</v>
      </c>
      <c r="J17" s="46">
        <f>COUNTIF(Plan!$E19:M$53,oszust!I17)</f>
        <v>1</v>
      </c>
      <c r="K17" s="46" t="str">
        <f>IF(L17&lt;oszust!L17,skr!K17,"")</f>
        <v>(JŁ) Mr-Pojazdy</v>
      </c>
      <c r="L17" s="46">
        <f>COUNTIF(Plan!$E19:O$53,oszust!K17)</f>
        <v>0</v>
      </c>
      <c r="M17" s="46" t="str">
        <f>IF(N17&lt;oszust!N17,skr!M17,"")</f>
        <v>(RD) gr1 E-masz gr2 (WR)</v>
      </c>
      <c r="N17" s="46">
        <f>COUNTIF(Plan!$E19:Q$53,oszust!M17)</f>
        <v>0</v>
      </c>
      <c r="O17" s="46" t="str">
        <f>IF(P17&lt;oszust!P17,skr!O17,"")</f>
        <v/>
      </c>
      <c r="P17" s="46">
        <f>COUNTIF(Plan!$E19:S$53,oszust!O17)</f>
        <v>115</v>
      </c>
      <c r="Q17" s="46" t="str">
        <f>IF(R17&lt;oszust!R17,skr!Q17,"")</f>
        <v>(RB) Ży-zaw J. angielski</v>
      </c>
      <c r="R17" s="46">
        <f>COUNTIF(Plan!$E19:U$53,oszust!Q17)</f>
        <v>0</v>
      </c>
    </row>
    <row r="18" spans="1:18">
      <c r="A18" s="46" t="str">
        <f>IF(B18&lt;oszust!B18,skr!A18,"")</f>
        <v/>
      </c>
      <c r="B18" s="46">
        <f>COUNTIF(Plan!E20:$E$53,oszust!A18)</f>
        <v>1</v>
      </c>
      <c r="C18" s="46" t="str">
        <f>IF(D18&lt;oszust!D18,skr!C18,"")</f>
        <v/>
      </c>
      <c r="D18" s="46">
        <f>COUNTIF(Plan!$E20:G$53,oszust!C18)</f>
        <v>3</v>
      </c>
      <c r="E18" s="46" t="str">
        <f>IF(F18&lt;oszust!F17,skr!E18,"")</f>
        <v>(ED) Wok</v>
      </c>
      <c r="F18" s="46">
        <f>COUNTIF(Plan!$E20:I$53,oszust!E18)</f>
        <v>2</v>
      </c>
      <c r="G18" s="46" t="str">
        <f>IF(H18&lt;oszust!H18,skr!G18,"")</f>
        <v>(DD) Technolia</v>
      </c>
      <c r="H18" s="46">
        <f>COUNTIF(Plan!$E20:K$53,oszust!G18)</f>
        <v>0</v>
      </c>
      <c r="I18" s="46" t="str">
        <f>IF(J18&lt;oszust!J18,skr!I18,"")</f>
        <v/>
      </c>
      <c r="J18" s="46">
        <f>COUNTIF(Plan!$E20:M$53,oszust!I18)</f>
        <v>6</v>
      </c>
      <c r="K18" s="46" t="str">
        <f>IF(L18&lt;oszust!L18,skr!K18,"")</f>
        <v>(RK) Mr-Przepisy kat B</v>
      </c>
      <c r="L18" s="46">
        <f>COUNTIF(Plan!$E20:O$53,oszust!K18)</f>
        <v>0</v>
      </c>
      <c r="M18" s="46" t="str">
        <f>IF(N18&lt;oszust!N18,skr!M18,"")</f>
        <v>(WR) gr1 E-poj gr2 (RD)</v>
      </c>
      <c r="N18" s="46">
        <f>COUNTIF(Plan!$E20:Q$53,oszust!M18)</f>
        <v>0</v>
      </c>
      <c r="O18" s="46" t="str">
        <f>IF(P18&lt;oszust!P18,skr!O18,"")</f>
        <v/>
      </c>
      <c r="P18" s="46">
        <f>COUNTIF(Plan!$E20:S$53,oszust!O18)</f>
        <v>115</v>
      </c>
      <c r="Q18" s="46" t="str">
        <f>IF(R18&lt;oszust!R18,skr!Q18,"")</f>
        <v>(DD) Ży-Obsługa kons.</v>
      </c>
      <c r="R18" s="46">
        <f>COUNTIF(Plan!$E20:U$53,oszust!Q18)</f>
        <v>0</v>
      </c>
    </row>
    <row r="19" spans="1:18">
      <c r="A19" s="46" t="str">
        <f>IF(B19&lt;oszust!B19,skr!A19,"")</f>
        <v>(RK) P. kat T</v>
      </c>
      <c r="B19" s="46">
        <f>COUNTIF(Plan!E21:$E$53,oszust!A19)</f>
        <v>0</v>
      </c>
      <c r="C19" s="46" t="str">
        <f>IF(D19&lt;oszust!D19,skr!C19,"")</f>
        <v>(SA) P. tech.</v>
      </c>
      <c r="D19" s="46">
        <f>COUNTIF(Plan!$E21:G$53,oszust!C19)</f>
        <v>0</v>
      </c>
      <c r="E19" s="46" t="str">
        <f>IF(F19&lt;oszust!F18,skr!E19,"")</f>
        <v/>
      </c>
      <c r="F19" s="46">
        <f>COUNTIF(Plan!$E21:I$53,oszust!E19)</f>
        <v>2</v>
      </c>
      <c r="G19" s="46" t="str">
        <f>IF(H19&lt;oszust!H19,skr!G19,"")</f>
        <v>(AW) Wyposażenie</v>
      </c>
      <c r="H19" s="46">
        <f>COUNTIF(Plan!$E21:K$53,oszust!G19)</f>
        <v>0</v>
      </c>
      <c r="I19" s="46" t="str">
        <f>IF(J19&lt;oszust!J19,skr!I19,"")</f>
        <v/>
      </c>
      <c r="J19" s="46">
        <f>COUNTIF(Plan!$E21:M$53,oszust!I19)</f>
        <v>67</v>
      </c>
      <c r="K19" s="46" t="str">
        <f>IF(L19&lt;oszust!L19,skr!K19,"")</f>
        <v>(JK) Ży-Obsługa</v>
      </c>
      <c r="L19" s="46">
        <f>COUNTIF(Plan!$E21:O$53,oszust!K19)</f>
        <v>0</v>
      </c>
      <c r="M19" s="46" t="str">
        <f>IF(N19&lt;oszust!N19,skr!M19,"")</f>
        <v/>
      </c>
      <c r="N19" s="46">
        <f>COUNTIF(Plan!$E21:Q$53,oszust!M19)</f>
        <v>12</v>
      </c>
      <c r="O19" s="46" t="str">
        <f>IF(P19&lt;oszust!P19,skr!O19,"")</f>
        <v/>
      </c>
      <c r="P19" s="46">
        <f>COUNTIF(Plan!$E21:S$53,oszust!O19)</f>
        <v>115</v>
      </c>
      <c r="Q19" s="46" t="str">
        <f>IF(R19&lt;oszust!R19,skr!Q19,"")</f>
        <v>(JK) Ży-Z. pr obs konsu</v>
      </c>
      <c r="R19" s="46">
        <f>COUNTIF(Plan!$E21:U$53,oszust!Q19)</f>
        <v>0</v>
      </c>
    </row>
    <row r="20" spans="1:18">
      <c r="A20" s="46" t="str">
        <f>IF(B20&lt;oszust!B20,skr!A20,"")</f>
        <v/>
      </c>
      <c r="B20" s="46">
        <f>COUNTIF(Plan!E22:$E$53,oszust!A20)</f>
        <v>2</v>
      </c>
      <c r="C20" s="46" t="str">
        <f>IF(D20&lt;oszust!D20,skr!C20,"")</f>
        <v>(JŁ) Pojazdy rol. rol.</v>
      </c>
      <c r="D20" s="46">
        <f>COUNTIF(Plan!$E22:G$53,oszust!C20)</f>
        <v>0</v>
      </c>
      <c r="E20" s="46" t="str">
        <f>IF(F20&lt;oszust!F19,skr!E20,"")</f>
        <v/>
      </c>
      <c r="F20" s="46">
        <f>COUNTIF(Plan!$E22:I$53,oszust!E20)</f>
        <v>1</v>
      </c>
      <c r="G20" s="46" t="str">
        <f>IF(H20&lt;oszust!H20,skr!G20,"")</f>
        <v>(RC) g. wych.</v>
      </c>
      <c r="H20" s="46">
        <f>COUNTIF(Plan!$E22:K$53,oszust!G20)</f>
        <v>0</v>
      </c>
      <c r="I20" s="46" t="str">
        <f>IF(J20&lt;oszust!J20,skr!I20,"")</f>
        <v/>
      </c>
      <c r="J20" s="46">
        <f>COUNTIF(Plan!$E22:M$53,oszust!I20)</f>
        <v>67</v>
      </c>
      <c r="K20" s="46" t="str">
        <f>IF(L20&lt;oszust!L20,skr!K20,"")</f>
        <v>(Ko) Ży-Planowanie</v>
      </c>
      <c r="L20" s="46">
        <f>COUNTIF(Plan!$E22:O$53,oszust!K20)</f>
        <v>0</v>
      </c>
      <c r="M20" s="46" t="str">
        <f>IF(N20&lt;oszust!N20,skr!M20,"")</f>
        <v/>
      </c>
      <c r="N20" s="46">
        <f>COUNTIF(Plan!$E22:Q$53,oszust!M20)</f>
        <v>96</v>
      </c>
      <c r="O20" s="46" t="str">
        <f>IF(P20&lt;oszust!P20,skr!O20,"")</f>
        <v/>
      </c>
      <c r="P20" s="46">
        <f>COUNTIF(Plan!$E22:S$53,oszust!O20)</f>
        <v>112</v>
      </c>
      <c r="Q20" s="46" t="str">
        <f>IF(R20&lt;oszust!R20,skr!Q20,"")</f>
        <v>(DD) Ży-Z pr Organizacja</v>
      </c>
      <c r="R20" s="46">
        <f>COUNTIF(Plan!$E22:U$53,oszust!Q20)</f>
        <v>0</v>
      </c>
    </row>
    <row r="21" spans="1:18">
      <c r="A21" s="46" t="str">
        <f>IF(B21&lt;oszust!B21,skr!A21,"")</f>
        <v/>
      </c>
      <c r="B21" s="46">
        <f>COUNTIF(Plan!E23:$E$53,oszust!A21)</f>
        <v>1</v>
      </c>
      <c r="C21" s="46" t="str">
        <f>IF(D21&lt;oszust!D21,skr!C21,"")</f>
        <v/>
      </c>
      <c r="D21" s="46">
        <f>COUNTIF(Plan!$E23:G$53,oszust!C21)</f>
        <v>4</v>
      </c>
      <c r="E21" s="46" t="str">
        <f>IF(F21&lt;oszust!F20,skr!E21,"")</f>
        <v>(Ko) g. wych.</v>
      </c>
      <c r="F21" s="46">
        <f>COUNTIF(Plan!$E23:I$53,oszust!E21)</f>
        <v>0</v>
      </c>
      <c r="G21" s="46" t="str">
        <f>IF(H21&lt;oszust!H22,skr!G21,"")</f>
        <v>(DJ) ch w-f</v>
      </c>
      <c r="H21" s="46">
        <f>COUNTIF(Plan!$E23:K$53,oszust!G22)</f>
        <v>0</v>
      </c>
      <c r="I21" s="46" t="str">
        <f>IF(J21&lt;oszust!J21,skr!I21,"")</f>
        <v/>
      </c>
      <c r="J21" s="46">
        <f>COUNTIF(Plan!$E23:M$53,oszust!I21)</f>
        <v>66</v>
      </c>
      <c r="K21" s="46" t="str">
        <f>IF(L21&lt;oszust!L21,skr!K21,"")</f>
        <v>(Ko) Ży-Podejmowanie</v>
      </c>
      <c r="L21" s="46">
        <f>COUNTIF(Plan!$E23:O$53,oszust!K21)</f>
        <v>0</v>
      </c>
      <c r="M21" s="46" t="str">
        <f>IF(N21&lt;oszust!N21,skr!M21,"")</f>
        <v/>
      </c>
      <c r="N21" s="46">
        <f>COUNTIF(Plan!$E23:Q$53,oszust!M21)</f>
        <v>91</v>
      </c>
      <c r="O21" s="46" t="str">
        <f>IF(P21&lt;oszust!P21,skr!O21,"")</f>
        <v/>
      </c>
      <c r="P21" s="46">
        <f>COUNTIF(Plan!$E23:S$53,oszust!O21)</f>
        <v>105</v>
      </c>
      <c r="Q21" s="46" t="str">
        <f>IF(R21&lt;oszust!R21,skr!Q21,"")</f>
        <v>(BM) dz W-f</v>
      </c>
      <c r="R21" s="46">
        <f>COUNTIF(Plan!$E23:U$53,oszust!Q21)</f>
        <v>0</v>
      </c>
    </row>
    <row r="22" spans="1:18">
      <c r="A22" s="46" t="str">
        <f>IF(B22&lt;oszust!B22,skr!A22,"")</f>
        <v/>
      </c>
      <c r="B22" s="46">
        <f>COUNTIF(Plan!E24:$E$53,oszust!A22)</f>
        <v>1</v>
      </c>
      <c r="C22" s="46" t="str">
        <f>IF(D22&lt;oszust!D22,skr!C22,"")</f>
        <v>(DJ) W-f gr 2</v>
      </c>
      <c r="D22" s="46">
        <f>COUNTIF(Plan!$E24:G$53,oszust!C22)</f>
        <v>0</v>
      </c>
      <c r="E22" s="46" t="str">
        <f>IF(F22&lt;oszust!F21,skr!E22,"")</f>
        <v>(DJ) ch wf gr2</v>
      </c>
      <c r="F22" s="46">
        <f>COUNTIF(Plan!$E24:I$53,oszust!E22)</f>
        <v>0</v>
      </c>
      <c r="G22" s="46" t="str">
        <f>IF(H22&lt;oszust!H23,skr!G22,"")</f>
        <v/>
      </c>
      <c r="H22" s="46">
        <f>COUNTIF(Plan!$E24:K$53,oszust!G23)</f>
        <v>5</v>
      </c>
      <c r="I22" s="46" t="str">
        <f>IF(J22&lt;oszust!J22,skr!I22,"")</f>
        <v/>
      </c>
      <c r="J22" s="46">
        <f>COUNTIF(Plan!$E24:M$53,oszust!I22)</f>
        <v>59</v>
      </c>
      <c r="K22" s="46" t="str">
        <f>IF(L22&lt;oszust!L22,skr!K22,"")</f>
        <v>(AW) Ży-Tech</v>
      </c>
      <c r="L22" s="46">
        <f>COUNTIF(Plan!$E24:O$53,oszust!K22)</f>
        <v>0</v>
      </c>
      <c r="M22" s="46" t="str">
        <f>IF(N22&lt;oszust!N22,skr!M22,"")</f>
        <v/>
      </c>
      <c r="N22" s="46">
        <f>COUNTIF(Plan!$E24:Q$53,oszust!M22)</f>
        <v>80</v>
      </c>
      <c r="O22" s="46" t="str">
        <f>IF(P22&lt;oszust!P22,skr!O22,"")</f>
        <v/>
      </c>
      <c r="P22" s="46">
        <f>COUNTIF(Plan!$E24:S$53,oszust!O22)</f>
        <v>92</v>
      </c>
      <c r="Q22" s="46" t="str">
        <f>IF(R22&lt;oszust!R22,skr!Q22,"")</f>
        <v/>
      </c>
      <c r="R22" s="46">
        <f>COUNTIF(Plan!$E24:U$53,oszust!Q22)</f>
        <v>107</v>
      </c>
    </row>
    <row r="23" spans="1:18">
      <c r="A23" s="46" t="str">
        <f>IF(B23&lt;oszust!B23,skr!A23,"")</f>
        <v>(DJ) g. wych.</v>
      </c>
      <c r="B23" s="46">
        <f>COUNTIF(Plan!E25:$E$53,oszust!A23)</f>
        <v>0</v>
      </c>
      <c r="C23" s="46" t="str">
        <f>IF(D23&lt;oszust!D23,skr!C23,"")</f>
        <v>(WJ) W-f gr 1</v>
      </c>
      <c r="D23" s="46">
        <f>COUNTIF(Plan!$E25:G$53,oszust!C23)</f>
        <v>0</v>
      </c>
      <c r="E23" s="46" t="str">
        <f>IF(F23&lt;oszust!F22,skr!E23,"")</f>
        <v>(BM) dz wf gr1</v>
      </c>
      <c r="F23" s="46">
        <f>COUNTIF(Plan!$E25:I$53,oszust!E23)</f>
        <v>0</v>
      </c>
      <c r="G23" s="46" t="str">
        <f>IF(H23&lt;oszust!H24,skr!G23,"")</f>
        <v/>
      </c>
      <c r="H23" s="46">
        <f>COUNTIF(Plan!$E25:K$53,oszust!G24)</f>
        <v>0</v>
      </c>
      <c r="I23" s="46" t="str">
        <f>IF(J23&lt;oszust!J23,skr!I23,"")</f>
        <v/>
      </c>
      <c r="J23" s="46">
        <f>COUNTIF(Plan!$E25:M$53,oszust!I23)</f>
        <v>58</v>
      </c>
      <c r="K23" s="46" t="str">
        <f>IF(L23&lt;oszust!L23,skr!K23,"")</f>
        <v>(AW) Ży-BHP (RA)</v>
      </c>
      <c r="L23" s="46">
        <f>COUNTIF(Plan!$E25:O$53,oszust!K23)</f>
        <v>0</v>
      </c>
      <c r="M23" s="46" t="str">
        <f>IF(N23&lt;oszust!N23,skr!M23,"")</f>
        <v/>
      </c>
      <c r="N23" s="46">
        <f>COUNTIF(Plan!$E25:Q$53,oszust!M23)</f>
        <v>79</v>
      </c>
      <c r="O23" s="46" t="str">
        <f>IF(P23&lt;oszust!P23,skr!O23,"")</f>
        <v/>
      </c>
      <c r="P23" s="46">
        <f>COUNTIF(Plan!$E25:S$53,oszust!O23)</f>
        <v>91</v>
      </c>
      <c r="Q23" s="46" t="str">
        <f>IF(R23&lt;oszust!R23,skr!Q23,"")</f>
        <v/>
      </c>
      <c r="R23" s="46">
        <f>COUNTIF(Plan!$E25:U$53,oszust!Q23)</f>
        <v>106</v>
      </c>
    </row>
    <row r="24" spans="1:18">
      <c r="A24" s="46" t="str">
        <f>IF(B24&lt;oszust!B24,skr!A24,"")</f>
        <v>(WJ) gr1 Obr</v>
      </c>
      <c r="B24" s="46">
        <f>COUNTIF(Plan!E26:$E$53,oszust!A24)</f>
        <v>0</v>
      </c>
      <c r="C24" s="46" t="str">
        <f>IF(D24&lt;oszust!D24,skr!C24,"")</f>
        <v>(DR) g. wych.</v>
      </c>
      <c r="D24" s="46">
        <f>COUNTIF(Plan!$E26:G$53,oszust!C24)</f>
        <v>0</v>
      </c>
      <c r="E24" s="46" t="str">
        <f>IF(F24&lt;oszust!F23,skr!E24,"")</f>
        <v>(AW) gr1 ZTG (JK) gr2 (RA)</v>
      </c>
      <c r="F24" s="46">
        <f>COUNTIF(Plan!$E26:I$53,oszust!E24)</f>
        <v>0</v>
      </c>
      <c r="G24" s="46" t="str">
        <f>IF(H24&lt;oszust!H25,skr!G24,"")</f>
        <v/>
      </c>
      <c r="H24" s="46">
        <f>COUNTIF(Plan!$E26:K$53,oszust!G25)</f>
        <v>0</v>
      </c>
      <c r="I24" s="46" t="str">
        <f>IF(J24&lt;oszust!J24,skr!I24,"")</f>
        <v/>
      </c>
      <c r="J24" s="46">
        <f>COUNTIF(Plan!$E26:M$53,oszust!I24)</f>
        <v>58</v>
      </c>
      <c r="K24" s="46" t="str">
        <f>IF(L24&lt;oszust!L24,skr!K24,"")</f>
        <v>(JK) Ży-Z.pr. Organizacja</v>
      </c>
      <c r="L24" s="46">
        <f>COUNTIF(Plan!$E26:O$53,oszust!K24)</f>
        <v>0</v>
      </c>
      <c r="M24" s="46" t="str">
        <f>IF(N24&lt;oszust!N24,skr!M24,"")</f>
        <v/>
      </c>
      <c r="N24" s="46">
        <f>COUNTIF(Plan!$E26:Q$53,oszust!M24)</f>
        <v>79</v>
      </c>
      <c r="O24" s="46" t="str">
        <f>IF(P24&lt;oszust!P24,skr!O24,"")</f>
        <v/>
      </c>
      <c r="P24" s="46">
        <f>COUNTIF(Plan!$E26:S$53,oszust!O24)</f>
        <v>91</v>
      </c>
      <c r="Q24" s="46" t="str">
        <f>IF(R24&lt;oszust!R24,skr!Q24,"")</f>
        <v/>
      </c>
      <c r="R24" s="46">
        <f>COUNTIF(Plan!$E26:U$53,oszust!Q24)</f>
        <v>106</v>
      </c>
    </row>
    <row r="25" spans="1:18">
      <c r="A25" s="46" t="str">
        <f>IF(B25&lt;oszust!B25,skr!A25,"")</f>
        <v>(WJ) gr2 Obr</v>
      </c>
      <c r="B25" s="46">
        <f>COUNTIF(Plan!E27:$E$53,oszust!A25)</f>
        <v>0</v>
      </c>
      <c r="C25" s="46" t="str">
        <f>IF(D25&lt;oszust!D25,skr!C25,"")</f>
        <v>(WJ) gr1 Obr gr 2 (WR)</v>
      </c>
      <c r="D25" s="46">
        <f>COUNTIF(Plan!$E27:G$53,oszust!C25)</f>
        <v>0</v>
      </c>
      <c r="E25" s="46" t="str">
        <f>IF(F25&lt;oszust!F24,skr!E25,"")</f>
        <v>(AS) Ed. Wojsk.</v>
      </c>
      <c r="F25" s="46">
        <f>COUNTIF(Plan!$E27:I$53,oszust!E25)</f>
        <v>0</v>
      </c>
      <c r="G25" s="46" t="str">
        <f>IF(H25&lt;oszust!H26,skr!G25,"")</f>
        <v/>
      </c>
      <c r="H25" s="46">
        <f>COUNTIF(Plan!$E27:K$53,oszust!G26)</f>
        <v>0</v>
      </c>
      <c r="I25" s="46" t="str">
        <f>IF(J25&lt;oszust!J25,skr!I25,"")</f>
        <v/>
      </c>
      <c r="J25" s="46">
        <f>COUNTIF(Plan!$E27:M$53,oszust!I25)</f>
        <v>58</v>
      </c>
      <c r="K25" s="46" t="str">
        <f>IF(L25&lt;oszust!L25,skr!K25,"")</f>
        <v>(DD) Ży-Zpr. Proc. Techn. Gas.</v>
      </c>
      <c r="L25" s="46">
        <f>COUNTIF(Plan!$E27:O$53,oszust!K25)</f>
        <v>0</v>
      </c>
      <c r="M25" s="46" t="str">
        <f>IF(N25&lt;oszust!N25,skr!M25,"")</f>
        <v/>
      </c>
      <c r="N25" s="46">
        <f>COUNTIF(Plan!$E27:Q$53,oszust!M25)</f>
        <v>79</v>
      </c>
      <c r="O25" s="46" t="str">
        <f>IF(P25&lt;oszust!P25,skr!O25,"")</f>
        <v/>
      </c>
      <c r="P25" s="46">
        <f>COUNTIF(Plan!$E27:S$53,oszust!O25)</f>
        <v>91</v>
      </c>
      <c r="Q25" s="46" t="str">
        <f>IF(R25&lt;oszust!R25,skr!Q25,"")</f>
        <v/>
      </c>
      <c r="R25" s="46">
        <f>COUNTIF(Plan!$E27:U$53,oszust!Q25)</f>
        <v>106</v>
      </c>
    </row>
    <row r="26" spans="1:18">
      <c r="A26" s="46" t="str">
        <f>IF(B26&lt;oszust!B26,skr!A26,"")</f>
        <v/>
      </c>
      <c r="B26" s="46">
        <f>COUNTIF(Plan!E28:$E$53,oszust!A26)</f>
        <v>6</v>
      </c>
      <c r="C26" s="46" t="str">
        <f>IF(D26&lt;oszust!D26,skr!C26,"")</f>
        <v>(WR) gr3 Obr</v>
      </c>
      <c r="D26" s="46">
        <f>COUNTIF(Plan!$E28:G$53,oszust!C26)</f>
        <v>0</v>
      </c>
      <c r="E26" s="46">
        <f>IF(F26&lt;oszust!F25,skr!E26,"")</f>
        <v>0</v>
      </c>
      <c r="F26" s="46">
        <f>COUNTIF(Plan!$E28:I$53,oszust!E26)</f>
        <v>0</v>
      </c>
      <c r="G26" s="46" t="str">
        <f>IF(H26&lt;oszust!H27,skr!G26,"")</f>
        <v/>
      </c>
      <c r="H26" s="46">
        <f>COUNTIF(Plan!$E28:K$53,oszust!G27)</f>
        <v>0</v>
      </c>
      <c r="I26" s="46" t="str">
        <f>IF(J26&lt;oszust!J26,skr!I26,"")</f>
        <v/>
      </c>
      <c r="J26" s="46">
        <f>COUNTIF(Plan!$E28:M$53,oszust!I26)</f>
        <v>58</v>
      </c>
      <c r="K26" s="46" t="str">
        <f>IF(L26&lt;oszust!L26,skr!K26,"")</f>
        <v>(DD) Ży-Zasady żywienia</v>
      </c>
      <c r="L26" s="46">
        <f>COUNTIF(Plan!$E28:O$53,oszust!K26)</f>
        <v>0</v>
      </c>
      <c r="M26" s="46" t="str">
        <f>IF(N26&lt;oszust!N26,skr!M26,"")</f>
        <v/>
      </c>
      <c r="N26" s="46">
        <f>COUNTIF(Plan!$E28:Q$53,oszust!M26)</f>
        <v>79</v>
      </c>
      <c r="O26" s="46" t="str">
        <f>IF(P26&lt;oszust!P26,skr!O26,"")</f>
        <v/>
      </c>
      <c r="P26" s="46">
        <f>COUNTIF(Plan!$E28:S$53,oszust!O26)</f>
        <v>91</v>
      </c>
      <c r="Q26" s="46" t="str">
        <f>IF(R26&lt;oszust!R26,skr!Q26,"")</f>
        <v/>
      </c>
      <c r="R26" s="46">
        <f>COUNTIF(Plan!$E28:U$53,oszust!Q26)</f>
        <v>106</v>
      </c>
    </row>
    <row r="27" spans="1:18">
      <c r="A27" s="46" t="str">
        <f>IF(B27&lt;oszust!B27,skr!A27,"")</f>
        <v/>
      </c>
      <c r="B27" s="46">
        <f>COUNTIF(Plan!E29:$E$53,oszust!A27)</f>
        <v>6</v>
      </c>
      <c r="C27" s="46" t="str">
        <f>IF(D27&lt;oszust!D27,skr!C27,"")</f>
        <v>(AS) Ed. Wojsk.</v>
      </c>
      <c r="D27" s="46">
        <f>COUNTIF(Plan!$E29:G$53,oszust!C27)</f>
        <v>0</v>
      </c>
      <c r="E27" s="46" t="str">
        <f>IF(F27&lt;oszust!F26,skr!E27,"")</f>
        <v/>
      </c>
      <c r="F27" s="46">
        <f>COUNTIF(Plan!$E29:I$53,oszust!E27)</f>
        <v>0</v>
      </c>
      <c r="G27" s="46" t="str">
        <f>IF(H27&lt;oszust!H28,skr!G27,"")</f>
        <v/>
      </c>
      <c r="H27" s="46">
        <f>COUNTIF(Plan!$E29:K$53,oszust!G28)</f>
        <v>0</v>
      </c>
      <c r="I27" s="46" t="str">
        <f>IF(J27&lt;oszust!J27,skr!I27,"")</f>
        <v/>
      </c>
      <c r="J27" s="46">
        <f>COUNTIF(Plan!$E29:M$53,oszust!I27)</f>
        <v>58</v>
      </c>
      <c r="K27" s="46" t="str">
        <f>IF(L27&lt;oszust!L27,skr!K27,"")</f>
        <v>(BM) dz w-f</v>
      </c>
      <c r="L27" s="46">
        <f>COUNTIF(Plan!$E29:O$53,oszust!K27)</f>
        <v>0</v>
      </c>
      <c r="M27" s="46" t="str">
        <f>IF(N27&lt;oszust!N27,skr!M27,"")</f>
        <v/>
      </c>
      <c r="N27" s="46">
        <f>COUNTIF(Plan!$E29:Q$53,oszust!M27)</f>
        <v>79</v>
      </c>
      <c r="O27" s="46" t="str">
        <f>IF(P27&lt;oszust!P27,skr!O27,"")</f>
        <v/>
      </c>
      <c r="P27" s="46">
        <f>COUNTIF(Plan!$E29:S$53,oszust!O27)</f>
        <v>91</v>
      </c>
      <c r="Q27" s="46" t="str">
        <f>IF(R27&lt;oszust!R27,skr!Q27,"")</f>
        <v/>
      </c>
      <c r="R27" s="46">
        <f>COUNTIF(Plan!$E29:U$53,oszust!Q27)</f>
        <v>106</v>
      </c>
    </row>
    <row r="28" spans="1:18">
      <c r="A28" s="46" t="str">
        <f>IF(B28&lt;oszust!B28,skr!A28,"")</f>
        <v/>
      </c>
      <c r="B28" s="46">
        <f>COUNTIF(Plan!E30:$E$53,oszust!A28)</f>
        <v>6</v>
      </c>
      <c r="C28" s="46" t="str">
        <f>IF(D28&lt;oszust!D28,skr!C28,"")</f>
        <v/>
      </c>
      <c r="D28" s="46">
        <f>COUNTIF(Plan!$E30:G$53,oszust!C28)</f>
        <v>19</v>
      </c>
      <c r="E28" s="46" t="str">
        <f>IF(F28&lt;oszust!F27,skr!E28,"")</f>
        <v/>
      </c>
      <c r="F28" s="46">
        <f>COUNTIF(Plan!$E30:I$53,oszust!E28)</f>
        <v>0</v>
      </c>
      <c r="G28" s="46" t="str">
        <f>IF(H28&lt;oszust!H29,skr!G28,"")</f>
        <v/>
      </c>
      <c r="H28" s="46">
        <f>COUNTIF(Plan!$E30:K$53,oszust!G29)</f>
        <v>0</v>
      </c>
      <c r="I28" s="46" t="str">
        <f>IF(J28&lt;oszust!J28,skr!I28,"")</f>
        <v/>
      </c>
      <c r="J28" s="46">
        <f>COUNTIF(Plan!$E30:M$53,oszust!I28)</f>
        <v>58</v>
      </c>
      <c r="K28" s="46" t="str">
        <f>IF(L28&lt;oszust!L28,skr!K28,"")</f>
        <v/>
      </c>
      <c r="L28" s="46">
        <f>COUNTIF(Plan!$E30:O$53,oszust!K28)</f>
        <v>0</v>
      </c>
      <c r="M28" s="46" t="str">
        <f>IF(N28&lt;oszust!N28,skr!M28,"")</f>
        <v/>
      </c>
      <c r="N28" s="46">
        <f>COUNTIF(Plan!$E30:Q$53,oszust!M28)</f>
        <v>79</v>
      </c>
      <c r="O28" s="46" t="str">
        <f>IF(P28&lt;oszust!P28,skr!O28,"")</f>
        <v/>
      </c>
      <c r="P28" s="46">
        <f>COUNTIF(Plan!$E30:S$53,oszust!O28)</f>
        <v>91</v>
      </c>
      <c r="Q28" s="46" t="str">
        <f>IF(R28&lt;oszust!R28,skr!Q28,"")</f>
        <v/>
      </c>
      <c r="R28" s="46">
        <f>COUNTIF(Plan!$E30:U$53,oszust!Q28)</f>
        <v>106</v>
      </c>
    </row>
    <row r="29" spans="1:18">
      <c r="A29" s="46" t="str">
        <f>IF(B29&lt;oszust!B29,skr!A29,"")</f>
        <v/>
      </c>
      <c r="B29" s="46">
        <f>COUNTIF(Plan!E31:$E$53,oszust!A29)</f>
        <v>6</v>
      </c>
      <c r="C29" s="46" t="str">
        <f>IF(D29&lt;oszust!D29,skr!C29,"")</f>
        <v/>
      </c>
      <c r="D29" s="46">
        <f>COUNTIF(Plan!$E31:G$53,oszust!C29)</f>
        <v>19</v>
      </c>
      <c r="E29" s="46" t="str">
        <f>IF(F29&lt;oszust!F28,skr!E29,"")</f>
        <v/>
      </c>
      <c r="F29" s="46">
        <f>COUNTIF(Plan!$E31:I$53,oszust!E29)</f>
        <v>0</v>
      </c>
      <c r="G29" s="46" t="str">
        <f>IF(H29&lt;oszust!H30,skr!G29,"")</f>
        <v/>
      </c>
      <c r="H29" s="46">
        <f>COUNTIF(Plan!$E31:K$53,oszust!G30)</f>
        <v>0</v>
      </c>
      <c r="I29" s="46" t="str">
        <f>IF(J29&lt;oszust!J29,skr!I29,"")</f>
        <v/>
      </c>
      <c r="J29" s="46">
        <f>COUNTIF(Plan!$E31:M$53,oszust!I29)</f>
        <v>58</v>
      </c>
      <c r="K29" s="46" t="str">
        <f>IF(L29&lt;oszust!L29,skr!K29,"")</f>
        <v/>
      </c>
      <c r="L29" s="46">
        <f>COUNTIF(Plan!$E31:O$53,oszust!K29)</f>
        <v>0</v>
      </c>
      <c r="M29" s="46" t="str">
        <f>IF(N29&lt;oszust!N29,skr!M29,"")</f>
        <v/>
      </c>
      <c r="N29" s="46">
        <f>COUNTIF(Plan!$E31:Q$53,oszust!M29)</f>
        <v>79</v>
      </c>
      <c r="O29" s="46" t="str">
        <f>IF(P29&lt;oszust!P29,skr!O29,"")</f>
        <v/>
      </c>
      <c r="P29" s="46">
        <f>COUNTIF(Plan!$E31:S$53,oszust!O29)</f>
        <v>91</v>
      </c>
      <c r="Q29" s="46" t="str">
        <f>IF(R29&lt;oszust!R29,skr!Q29,"")</f>
        <v/>
      </c>
      <c r="R29" s="46">
        <f>COUNTIF(Plan!$E31:U$53,oszust!Q29)</f>
        <v>106</v>
      </c>
    </row>
    <row r="30" spans="1:18">
      <c r="A30" s="46" t="str">
        <f>IF(B30&lt;oszust!B30,skr!A30,"")</f>
        <v/>
      </c>
      <c r="B30" s="46">
        <f>COUNTIF(Plan!E32:$E$53,oszust!A30)</f>
        <v>6</v>
      </c>
      <c r="C30" s="46" t="str">
        <f>IF(D30&lt;oszust!D30,skr!C30,"")</f>
        <v/>
      </c>
      <c r="D30" s="46">
        <f>COUNTIF(Plan!$E32:G$53,oszust!C30)</f>
        <v>19</v>
      </c>
      <c r="E30" s="46" t="str">
        <f>IF(F30&lt;oszust!F29,skr!E30,"")</f>
        <v/>
      </c>
      <c r="F30" s="46">
        <f>COUNTIF(Plan!$E32:I$53,oszust!E30)</f>
        <v>0</v>
      </c>
      <c r="G30" s="46" t="str">
        <f>IF(H30&lt;oszust!H31,skr!G30,"")</f>
        <v/>
      </c>
      <c r="H30" s="46">
        <f>COUNTIF(Plan!$E32:K$53,oszust!G31)</f>
        <v>0</v>
      </c>
      <c r="I30" s="46" t="str">
        <f>IF(J30&lt;oszust!J30,skr!I30,"")</f>
        <v/>
      </c>
      <c r="J30" s="46">
        <f>COUNTIF(Plan!$E32:M$53,oszust!I30)</f>
        <v>58</v>
      </c>
      <c r="K30" s="46" t="str">
        <f>IF(L30&lt;oszust!L30,skr!K30,"")</f>
        <v/>
      </c>
      <c r="L30" s="46">
        <f>COUNTIF(Plan!$E32:O$53,oszust!K30)</f>
        <v>0</v>
      </c>
      <c r="M30" s="46" t="str">
        <f>IF(N30&lt;oszust!N30,skr!M30,"")</f>
        <v/>
      </c>
      <c r="N30" s="46">
        <f>COUNTIF(Plan!$E32:Q$53,oszust!M30)</f>
        <v>79</v>
      </c>
      <c r="O30" s="46" t="str">
        <f>IF(P30&lt;oszust!P30,skr!O30,"")</f>
        <v/>
      </c>
      <c r="P30" s="46">
        <f>COUNTIF(Plan!$E32:S$53,oszust!O30)</f>
        <v>90</v>
      </c>
      <c r="Q30" s="46" t="str">
        <f>IF(R30&lt;oszust!R30,skr!Q30,"")</f>
        <v/>
      </c>
      <c r="R30" s="46">
        <f>COUNTIF(Plan!$E32:U$53,oszust!Q30)</f>
        <v>103</v>
      </c>
    </row>
    <row r="31" spans="1:18">
      <c r="A31" s="46" t="str">
        <f>IF(B31&lt;oszust!B31,skr!A31,"")</f>
        <v/>
      </c>
      <c r="B31" s="46">
        <f>COUNTIF(Plan!E33:$E$53,oszust!A31)</f>
        <v>5</v>
      </c>
      <c r="C31" s="46" t="str">
        <f>IF(D31&lt;oszust!D31,skr!C31,"")</f>
        <v/>
      </c>
      <c r="D31" s="46">
        <f>COUNTIF(Plan!$E33:G$53,oszust!C31)</f>
        <v>16</v>
      </c>
      <c r="E31" s="46" t="str">
        <f>IF(F31&lt;oszust!F30,skr!E31,"")</f>
        <v/>
      </c>
      <c r="F31" s="46">
        <f>COUNTIF(Plan!$E33:I$53,oszust!E31)</f>
        <v>0</v>
      </c>
      <c r="G31" s="46" t="str">
        <f>IF(H31&lt;oszust!H32,skr!G31,"")</f>
        <v/>
      </c>
      <c r="H31" s="46">
        <f>COUNTIF(Plan!$E33:K$53,oszust!G32)</f>
        <v>0</v>
      </c>
      <c r="I31" s="46" t="str">
        <f>IF(J31&lt;oszust!J31,skr!I31,"")</f>
        <v/>
      </c>
      <c r="J31" s="46">
        <f>COUNTIF(Plan!$E33:M$53,oszust!I31)</f>
        <v>50</v>
      </c>
      <c r="K31" s="46" t="str">
        <f>IF(L31&lt;oszust!L31,skr!K31,"")</f>
        <v/>
      </c>
      <c r="L31" s="46">
        <f>COUNTIF(Plan!$E33:O$53,oszust!K31)</f>
        <v>0</v>
      </c>
      <c r="M31" s="46" t="str">
        <f>IF(N31&lt;oszust!N31,skr!M31,"")</f>
        <v/>
      </c>
      <c r="N31" s="46">
        <f>COUNTIF(Plan!$E33:Q$53,oszust!M31)</f>
        <v>68</v>
      </c>
      <c r="O31" s="46" t="str">
        <f>IF(P31&lt;oszust!P31,skr!O31,"")</f>
        <v/>
      </c>
      <c r="P31" s="46">
        <f>COUNTIF(Plan!$E33:S$53,oszust!O31)</f>
        <v>77</v>
      </c>
      <c r="Q31" s="46" t="str">
        <f>IF(R31&lt;oszust!R31,skr!Q31,"")</f>
        <v/>
      </c>
      <c r="R31" s="46">
        <f>COUNTIF(Plan!$E33:U$53,oszust!Q31)</f>
        <v>88</v>
      </c>
    </row>
    <row r="32" spans="1:18">
      <c r="A32" s="46" t="str">
        <f>IF(B32&lt;oszust!B32,skr!A32,"")</f>
        <v/>
      </c>
      <c r="B32" s="46">
        <f>COUNTIF(Plan!E34:$E$53,oszust!A32)</f>
        <v>4</v>
      </c>
      <c r="C32" s="46" t="str">
        <f>IF(D32&lt;oszust!D32,skr!C32,"")</f>
        <v/>
      </c>
      <c r="D32" s="46">
        <f>COUNTIF(Plan!$E34:G$53,oszust!C32)</f>
        <v>13</v>
      </c>
      <c r="E32" s="46" t="str">
        <f>IF(F32&lt;oszust!F31,skr!E32,"")</f>
        <v/>
      </c>
      <c r="F32" s="46">
        <f>COUNTIF(Plan!$E34:I$53,oszust!E32)</f>
        <v>0</v>
      </c>
      <c r="G32" s="46" t="str">
        <f>IF(H32&lt;oszust!H33,skr!G32,"")</f>
        <v/>
      </c>
      <c r="H32" s="46">
        <f>COUNTIF(Plan!$E34:K$53,oszust!G33)</f>
        <v>0</v>
      </c>
      <c r="I32" s="46" t="str">
        <f>IF(J32&lt;oszust!J32,skr!I32,"")</f>
        <v/>
      </c>
      <c r="J32" s="46">
        <f>COUNTIF(Plan!$E34:M$53,oszust!I32)</f>
        <v>41</v>
      </c>
      <c r="K32" s="46" t="str">
        <f>IF(L32&lt;oszust!L32,skr!K32,"")</f>
        <v/>
      </c>
      <c r="L32" s="46">
        <f>COUNTIF(Plan!$E34:O$53,oszust!K32)</f>
        <v>0</v>
      </c>
      <c r="M32" s="46" t="str">
        <f>IF(N32&lt;oszust!N32,skr!M32,"")</f>
        <v/>
      </c>
      <c r="N32" s="46">
        <f>COUNTIF(Plan!$E34:Q$53,oszust!M32)</f>
        <v>55</v>
      </c>
      <c r="O32" s="46" t="str">
        <f>IF(P32&lt;oszust!P32,skr!O32,"")</f>
        <v/>
      </c>
      <c r="P32" s="46">
        <f>COUNTIF(Plan!$E34:S$53,oszust!O32)</f>
        <v>62</v>
      </c>
      <c r="Q32" s="46" t="str">
        <f>IF(R32&lt;oszust!R32,skr!Q32,"")</f>
        <v/>
      </c>
      <c r="R32" s="46">
        <f>COUNTIF(Plan!$E34:U$53,oszust!Q32)</f>
        <v>71</v>
      </c>
    </row>
    <row r="33" spans="1:18">
      <c r="A33" s="46" t="str">
        <f>IF(B33&lt;oszust!B33,skr!A33,"")</f>
        <v/>
      </c>
      <c r="B33" s="46">
        <f>COUNTIF(Plan!E35:$E$53,oszust!A33)</f>
        <v>4</v>
      </c>
      <c r="C33" s="46" t="str">
        <f>IF(D33&lt;oszust!D33,skr!C33,"")</f>
        <v/>
      </c>
      <c r="D33" s="46">
        <f>COUNTIF(Plan!$E35:G$53,oszust!C33)</f>
        <v>13</v>
      </c>
      <c r="E33" s="46" t="str">
        <f>IF(F33&lt;oszust!F32,skr!E33,"")</f>
        <v/>
      </c>
      <c r="F33" s="46">
        <f>COUNTIF(Plan!$E35:I$53,oszust!E33)</f>
        <v>0</v>
      </c>
      <c r="G33" s="46" t="str">
        <f>IF(H33&lt;oszust!H34,skr!G33,"")</f>
        <v/>
      </c>
      <c r="H33" s="46">
        <f>COUNTIF(Plan!$E35:K$53,oszust!G34)</f>
        <v>0</v>
      </c>
      <c r="I33" s="46" t="str">
        <f>IF(J33&lt;oszust!J33,skr!I33,"")</f>
        <v/>
      </c>
      <c r="J33" s="46">
        <f>COUNTIF(Plan!$E35:M$53,oszust!I33)</f>
        <v>40</v>
      </c>
      <c r="K33" s="46" t="str">
        <f>IF(L33&lt;oszust!L33,skr!K33,"")</f>
        <v/>
      </c>
      <c r="L33" s="46">
        <f>COUNTIF(Plan!$E35:O$53,oszust!K33)</f>
        <v>0</v>
      </c>
      <c r="M33" s="46" t="str">
        <f>IF(N33&lt;oszust!N33,skr!M33,"")</f>
        <v/>
      </c>
      <c r="N33" s="46">
        <f>COUNTIF(Plan!$E35:Q$53,oszust!M33)</f>
        <v>54</v>
      </c>
      <c r="O33" s="46" t="str">
        <f>IF(P33&lt;oszust!P33,skr!O33,"")</f>
        <v/>
      </c>
      <c r="P33" s="46">
        <f>COUNTIF(Plan!$E35:S$53,oszust!O33)</f>
        <v>60</v>
      </c>
      <c r="Q33" s="46" t="str">
        <f>IF(R33&lt;oszust!R33,skr!Q33,"")</f>
        <v/>
      </c>
      <c r="R33" s="46">
        <f>COUNTIF(Plan!$E35:U$53,oszust!Q33)</f>
        <v>69</v>
      </c>
    </row>
    <row r="34" spans="1:18">
      <c r="A34" s="46" t="str">
        <f>IF(B34&lt;oszust!B34,skr!A34,"")</f>
        <v/>
      </c>
      <c r="B34" s="46">
        <f>COUNTIF(Plan!E36:$E$53,oszust!A34)</f>
        <v>4</v>
      </c>
      <c r="C34" s="46" t="str">
        <f>IF(D34&lt;oszust!D34,skr!C34,"")</f>
        <v/>
      </c>
      <c r="D34" s="46">
        <f>COUNTIF(Plan!$E36:G$53,oszust!C34)</f>
        <v>13</v>
      </c>
      <c r="E34" s="46" t="str">
        <f>IF(F34&lt;oszust!F33,skr!E34,"")</f>
        <v/>
      </c>
      <c r="F34" s="46">
        <f>COUNTIF(Plan!$E36:I$53,oszust!E34)</f>
        <v>0</v>
      </c>
      <c r="G34" s="46" t="str">
        <f>IF(H34&lt;oszust!H35,skr!G34,"")</f>
        <v/>
      </c>
      <c r="H34" s="46">
        <f>COUNTIF(Plan!$E36:K$53,oszust!G35)</f>
        <v>32</v>
      </c>
      <c r="I34" s="46" t="str">
        <f>IF(J34&lt;oszust!J34,skr!I34,"")</f>
        <v/>
      </c>
      <c r="J34" s="46">
        <f>COUNTIF(Plan!$E36:M$53,oszust!I34)</f>
        <v>40</v>
      </c>
      <c r="K34" s="46" t="str">
        <f>IF(L34&lt;oszust!L34,skr!K34,"")</f>
        <v/>
      </c>
      <c r="L34" s="46">
        <f>COUNTIF(Plan!$E36:O$53,oszust!K34)</f>
        <v>0</v>
      </c>
      <c r="M34" s="46" t="str">
        <f>IF(N34&lt;oszust!N34,skr!M34,"")</f>
        <v/>
      </c>
      <c r="N34" s="46">
        <f>COUNTIF(Plan!$E36:Q$53,oszust!M34)</f>
        <v>54</v>
      </c>
      <c r="O34" s="46" t="str">
        <f>IF(P34&lt;oszust!P34,skr!O34,"")</f>
        <v/>
      </c>
      <c r="P34" s="46">
        <f>COUNTIF(Plan!$E36:S$53,oszust!O34)</f>
        <v>60</v>
      </c>
      <c r="Q34" s="46" t="str">
        <f>IF(R34&lt;oszust!R34,skr!Q34,"")</f>
        <v/>
      </c>
      <c r="R34" s="46">
        <f>COUNTIF(Plan!$E36:U$53,oszust!Q34)</f>
        <v>69</v>
      </c>
    </row>
    <row r="35" spans="1:18">
      <c r="A35" s="46" t="str">
        <f>IF(B35&lt;oszust!B35,skr!A35,"")</f>
        <v/>
      </c>
      <c r="B35" s="46">
        <f>COUNTIF(Plan!E37:$E$53,oszust!A35)</f>
        <v>4</v>
      </c>
      <c r="C35" s="46" t="str">
        <f>IF(D35&lt;oszust!D35,skr!C35,"")</f>
        <v/>
      </c>
      <c r="D35" s="46">
        <f>COUNTIF(Plan!$E37:G$53,oszust!C35)</f>
        <v>13</v>
      </c>
      <c r="E35" s="46" t="str">
        <f>IF(F35&lt;oszust!F34,skr!E35,"")</f>
        <v/>
      </c>
      <c r="F35" s="46">
        <f>COUNTIF(Plan!$E37:I$53,oszust!E35)</f>
        <v>23</v>
      </c>
      <c r="G35" s="46" t="str">
        <f>IF(H35&lt;oszust!H36,skr!G35,"")</f>
        <v/>
      </c>
      <c r="H35" s="46">
        <f>COUNTIF(Plan!$E37:K$53,oszust!G36)</f>
        <v>32</v>
      </c>
      <c r="I35" s="46" t="str">
        <f>IF(J35&lt;oszust!J35,skr!I35,"")</f>
        <v/>
      </c>
      <c r="J35" s="46">
        <f>COUNTIF(Plan!$E37:M$53,oszust!I35)</f>
        <v>40</v>
      </c>
      <c r="K35" s="46" t="str">
        <f>IF(L35&lt;oszust!L35,skr!K35,"")</f>
        <v/>
      </c>
      <c r="L35" s="46">
        <f>COUNTIF(Plan!$E37:O$53,oszust!K35)</f>
        <v>0</v>
      </c>
      <c r="M35" s="46" t="str">
        <f>IF(N35&lt;oszust!N35,skr!M35,"")</f>
        <v/>
      </c>
      <c r="N35" s="46">
        <f>COUNTIF(Plan!$E37:Q$53,oszust!M35)</f>
        <v>54</v>
      </c>
      <c r="O35" s="46" t="str">
        <f>IF(P35&lt;oszust!P35,skr!O35,"")</f>
        <v/>
      </c>
      <c r="P35" s="46">
        <f>COUNTIF(Plan!$E37:S$53,oszust!O35)</f>
        <v>60</v>
      </c>
      <c r="Q35" s="46" t="str">
        <f>IF(R35&lt;oszust!R35,skr!Q35,"")</f>
        <v/>
      </c>
      <c r="R35" s="46">
        <f>COUNTIF(Plan!$E37:U$53,oszust!Q35)</f>
        <v>69</v>
      </c>
    </row>
    <row r="36" spans="1:18">
      <c r="A36" s="46" t="str">
        <f>IF(B36&lt;oszust!B36,skr!A36,"")</f>
        <v/>
      </c>
      <c r="B36" s="46">
        <f>COUNTIF(Plan!E38:$E$53,oszust!A36)</f>
        <v>4</v>
      </c>
      <c r="C36" s="46" t="str">
        <f>IF(D36&lt;oszust!D36,skr!C36,"")</f>
        <v/>
      </c>
      <c r="D36" s="46">
        <f>COUNTIF(Plan!$E38:G$53,oszust!C36)</f>
        <v>13</v>
      </c>
      <c r="E36" s="46" t="str">
        <f>IF(F36&lt;oszust!F35,skr!E36,"")</f>
        <v/>
      </c>
      <c r="F36" s="46">
        <f>COUNTIF(Plan!$E38:I$53,oszust!E36)</f>
        <v>23</v>
      </c>
      <c r="G36" s="46" t="str">
        <f>IF(H36&lt;oszust!H37,skr!G36,"")</f>
        <v/>
      </c>
      <c r="H36" s="46">
        <f>COUNTIF(Plan!$E38:K$53,oszust!G37)</f>
        <v>32</v>
      </c>
      <c r="I36" s="46" t="str">
        <f>IF(J36&lt;oszust!J36,skr!I36,"")</f>
        <v/>
      </c>
      <c r="J36" s="46">
        <f>COUNTIF(Plan!$E38:M$53,oszust!I36)</f>
        <v>40</v>
      </c>
      <c r="K36" s="46" t="str">
        <f>IF(L36&lt;oszust!L36,skr!K36,"")</f>
        <v/>
      </c>
      <c r="L36" s="46">
        <f>COUNTIF(Plan!$E38:O$53,oszust!K36)</f>
        <v>0</v>
      </c>
      <c r="M36" s="46" t="str">
        <f>IF(N36&lt;oszust!N36,skr!M36,"")</f>
        <v/>
      </c>
      <c r="N36" s="46">
        <f>COUNTIF(Plan!$E38:Q$53,oszust!M36)</f>
        <v>54</v>
      </c>
      <c r="O36" s="46" t="str">
        <f>IF(P36&lt;oszust!P36,skr!O36,"")</f>
        <v/>
      </c>
      <c r="P36" s="46">
        <f>COUNTIF(Plan!$E38:S$53,oszust!O36)</f>
        <v>60</v>
      </c>
      <c r="Q36" s="46" t="str">
        <f>IF(R36&lt;oszust!R36,skr!Q36,"")</f>
        <v/>
      </c>
      <c r="R36" s="46">
        <f>COUNTIF(Plan!$E38:U$53,oszust!Q36)</f>
        <v>69</v>
      </c>
    </row>
    <row r="37" spans="1:18">
      <c r="A37" s="46" t="str">
        <f>IF(B37&lt;oszust!B37,skr!A37,"")</f>
        <v/>
      </c>
      <c r="B37" s="46">
        <f>COUNTIF(Plan!E39:$E$53,oszust!A37)</f>
        <v>4</v>
      </c>
      <c r="C37" s="46" t="str">
        <f>IF(D37&lt;oszust!D37,skr!C37,"")</f>
        <v/>
      </c>
      <c r="D37" s="46">
        <f>COUNTIF(Plan!$E39:G$53,oszust!C37)</f>
        <v>13</v>
      </c>
      <c r="E37" s="46" t="str">
        <f>IF(F37&lt;oszust!F36,skr!E37,"")</f>
        <v/>
      </c>
      <c r="F37" s="46">
        <f>COUNTIF(Plan!$E39:I$53,oszust!E37)</f>
        <v>23</v>
      </c>
      <c r="G37" s="46" t="str">
        <f>IF(H37&lt;oszust!H38,skr!G37,"")</f>
        <v/>
      </c>
      <c r="H37" s="46">
        <f>COUNTIF(Plan!$E39:K$53,oszust!G38)</f>
        <v>32</v>
      </c>
      <c r="I37" s="46" t="str">
        <f>IF(J37&lt;oszust!J37,skr!I37,"")</f>
        <v/>
      </c>
      <c r="J37" s="46">
        <f>COUNTIF(Plan!$E39:M$53,oszust!I37)</f>
        <v>40</v>
      </c>
      <c r="K37" s="46" t="str">
        <f>IF(L37&lt;oszust!L37,skr!K37,"")</f>
        <v/>
      </c>
      <c r="L37" s="46">
        <f>COUNTIF(Plan!$E39:O$53,oszust!K37)</f>
        <v>0</v>
      </c>
      <c r="M37" s="46" t="str">
        <f>IF(N37&lt;oszust!N37,skr!M37,"")</f>
        <v/>
      </c>
      <c r="N37" s="46">
        <f>COUNTIF(Plan!$E39:Q$53,oszust!M37)</f>
        <v>54</v>
      </c>
      <c r="O37" s="46" t="str">
        <f>IF(P37&lt;oszust!P37,skr!O37,"")</f>
        <v/>
      </c>
      <c r="P37" s="46">
        <f>COUNTIF(Plan!$E39:S$53,oszust!O37)</f>
        <v>60</v>
      </c>
      <c r="Q37" s="46" t="str">
        <f>IF(R37&lt;oszust!R37,skr!Q37,"")</f>
        <v/>
      </c>
      <c r="R37" s="46">
        <f>COUNTIF(Plan!$E39:U$53,oszust!Q37)</f>
        <v>69</v>
      </c>
    </row>
    <row r="38" spans="1:18">
      <c r="A38" s="46" t="str">
        <f>IF(B38&lt;oszust!B38,skr!A38,"")</f>
        <v/>
      </c>
      <c r="B38" s="46">
        <f>COUNTIF(Plan!E40:$E$53,oszust!A38)</f>
        <v>4</v>
      </c>
      <c r="C38" s="46" t="str">
        <f>IF(D38&lt;oszust!D38,skr!C38,"")</f>
        <v/>
      </c>
      <c r="D38" s="46">
        <f>COUNTIF(Plan!$E40:G$53,oszust!C38)</f>
        <v>13</v>
      </c>
      <c r="E38" s="46" t="str">
        <f>IF(F38&lt;oszust!F37,skr!E38,"")</f>
        <v/>
      </c>
      <c r="F38" s="46">
        <f>COUNTIF(Plan!$E40:I$53,oszust!E38)</f>
        <v>23</v>
      </c>
      <c r="G38" s="46" t="str">
        <f>IF(H38&lt;oszust!H39,skr!G38,"")</f>
        <v/>
      </c>
      <c r="H38" s="46">
        <f>COUNTIF(Plan!$E40:K$53,oszust!G39)</f>
        <v>32</v>
      </c>
      <c r="I38" s="46" t="str">
        <f>IF(J38&lt;oszust!J38,skr!I38,"")</f>
        <v/>
      </c>
      <c r="J38" s="46">
        <f>COUNTIF(Plan!$E40:M$53,oszust!I38)</f>
        <v>40</v>
      </c>
      <c r="K38" s="46" t="str">
        <f>IF(L38&lt;oszust!L38,skr!K38,"")</f>
        <v/>
      </c>
      <c r="L38" s="46">
        <f>COUNTIF(Plan!$E40:O$53,oszust!K38)</f>
        <v>48</v>
      </c>
      <c r="M38" s="46" t="str">
        <f>IF(N38&lt;oszust!N38,skr!M38,"")</f>
        <v/>
      </c>
      <c r="N38" s="46">
        <f>COUNTIF(Plan!$E40:Q$53,oszust!M38)</f>
        <v>54</v>
      </c>
      <c r="O38" s="46" t="str">
        <f>IF(P38&lt;oszust!P38,skr!O38,"")</f>
        <v/>
      </c>
      <c r="P38" s="46">
        <f>COUNTIF(Plan!$E40:S$53,oszust!O38)</f>
        <v>60</v>
      </c>
      <c r="Q38" s="46" t="str">
        <f>IF(R38&lt;oszust!R38,skr!Q38,"")</f>
        <v/>
      </c>
      <c r="R38" s="46">
        <f>COUNTIF(Plan!$E40:U$53,oszust!Q38)</f>
        <v>69</v>
      </c>
    </row>
    <row r="39" spans="1:18">
      <c r="A39" s="46" t="str">
        <f>IF(B39&lt;oszust!B39,skr!A39,"")</f>
        <v/>
      </c>
      <c r="B39" s="46">
        <f>COUNTIF(Plan!E41:$E$53,oszust!A39)</f>
        <v>4</v>
      </c>
      <c r="C39" s="46" t="str">
        <f>IF(D39&lt;oszust!D39,skr!C39,"")</f>
        <v/>
      </c>
      <c r="D39" s="46">
        <f>COUNTIF(Plan!$E41:G$53,oszust!C39)</f>
        <v>13</v>
      </c>
      <c r="E39" s="46" t="str">
        <f>IF(F39&lt;oszust!F38,skr!E39,"")</f>
        <v/>
      </c>
      <c r="F39" s="46">
        <f>COUNTIF(Plan!$E41:I$53,oszust!E39)</f>
        <v>23</v>
      </c>
      <c r="G39" s="46" t="str">
        <f>IF(H39&lt;oszust!H40,skr!G39,"")</f>
        <v/>
      </c>
      <c r="H39" s="46">
        <f>COUNTIF(Plan!$E41:K$53,oszust!G40)</f>
        <v>32</v>
      </c>
      <c r="I39" s="46" t="str">
        <f>IF(J39&lt;oszust!J39,skr!I39,"")</f>
        <v/>
      </c>
      <c r="J39" s="46">
        <f>COUNTIF(Plan!$E41:M$53,oszust!I39)</f>
        <v>40</v>
      </c>
      <c r="K39" s="46" t="str">
        <f>IF(L39&lt;oszust!L39,skr!K39,"")</f>
        <v/>
      </c>
      <c r="L39" s="46">
        <f>COUNTIF(Plan!$E41:O$53,oszust!K39)</f>
        <v>47</v>
      </c>
      <c r="M39" s="46" t="str">
        <f>IF(N39&lt;oszust!N39,skr!M39,"")</f>
        <v/>
      </c>
      <c r="N39" s="46">
        <f>COUNTIF(Plan!$E41:Q$53,oszust!M39)</f>
        <v>53</v>
      </c>
      <c r="O39" s="46" t="str">
        <f>IF(P39&lt;oszust!P39,skr!O39,"")</f>
        <v/>
      </c>
      <c r="P39" s="46">
        <f>COUNTIF(Plan!$E41:S$53,oszust!O39)</f>
        <v>59</v>
      </c>
      <c r="Q39" s="46" t="str">
        <f>IF(R39&lt;oszust!R39,skr!Q39,"")</f>
        <v/>
      </c>
      <c r="R39" s="46">
        <f>COUNTIF(Plan!$E41:U$53,oszust!Q39)</f>
        <v>68</v>
      </c>
    </row>
    <row r="40" spans="1:18">
      <c r="A40" s="46" t="str">
        <f>IF(B40&lt;oszust!B40,skr!A40,"")</f>
        <v/>
      </c>
      <c r="B40" s="46">
        <f>COUNTIF(Plan!E42:$E$53,oszust!A40)</f>
        <v>4</v>
      </c>
      <c r="C40" s="46" t="str">
        <f>IF(D40&lt;oszust!D40,skr!C40,"")</f>
        <v/>
      </c>
      <c r="D40" s="46">
        <f>COUNTIF(Plan!$E42:G$53,oszust!C40)</f>
        <v>13</v>
      </c>
      <c r="E40" s="46" t="str">
        <f>IF(F40&lt;oszust!F39,skr!E40,"")</f>
        <v/>
      </c>
      <c r="F40" s="46">
        <f>COUNTIF(Plan!$E42:I$53,oszust!E40)</f>
        <v>22</v>
      </c>
      <c r="G40" s="46" t="str">
        <f>IF(H40&lt;oszust!H41,skr!G40,"")</f>
        <v/>
      </c>
      <c r="H40" s="46">
        <f>COUNTIF(Plan!$E42:K$53,oszust!G41)</f>
        <v>30</v>
      </c>
      <c r="I40" s="46" t="str">
        <f>IF(J40&lt;oszust!J40,skr!I40,"")</f>
        <v/>
      </c>
      <c r="J40" s="46">
        <f>COUNTIF(Plan!$E42:M$53,oszust!I40)</f>
        <v>38</v>
      </c>
      <c r="K40" s="46" t="str">
        <f>IF(L40&lt;oszust!L40,skr!K40,"")</f>
        <v/>
      </c>
      <c r="L40" s="46">
        <f>COUNTIF(Plan!$E42:O$53,oszust!K40)</f>
        <v>45</v>
      </c>
      <c r="M40" s="46" t="str">
        <f>IF(N40&lt;oszust!N40,skr!M40,"")</f>
        <v/>
      </c>
      <c r="N40" s="46">
        <f>COUNTIF(Plan!$E42:Q$53,oszust!M40)</f>
        <v>51</v>
      </c>
      <c r="O40" s="46" t="str">
        <f>IF(P40&lt;oszust!P40,skr!O40,"")</f>
        <v/>
      </c>
      <c r="P40" s="46">
        <f>COUNTIF(Plan!$E42:S$53,oszust!O40)</f>
        <v>57</v>
      </c>
      <c r="Q40" s="46" t="str">
        <f>IF(R40&lt;oszust!R40,skr!Q40,"")</f>
        <v/>
      </c>
      <c r="R40" s="46">
        <f>COUNTIF(Plan!$E42:U$53,oszust!Q40)</f>
        <v>66</v>
      </c>
    </row>
    <row r="41" spans="1:18">
      <c r="A41" s="46" t="str">
        <f>IF(B41&lt;oszust!B41,skr!A41,"")</f>
        <v/>
      </c>
      <c r="B41" s="46">
        <f>COUNTIF(Plan!E43:$E$53,oszust!A41)</f>
        <v>3</v>
      </c>
      <c r="C41" s="46" t="str">
        <f>IF(D41&lt;oszust!D41,skr!C41,"")</f>
        <v/>
      </c>
      <c r="D41" s="46">
        <f>COUNTIF(Plan!$E43:G$53,oszust!C41)</f>
        <v>10</v>
      </c>
      <c r="E41" s="46" t="str">
        <f>IF(F41&lt;oszust!F40,skr!E41,"")</f>
        <v/>
      </c>
      <c r="F41" s="46">
        <f>COUNTIF(Plan!$E43:I$53,oszust!E41)</f>
        <v>17</v>
      </c>
      <c r="G41" s="46" t="str">
        <f>IF(H41&lt;oszust!H42,skr!G41,"")</f>
        <v/>
      </c>
      <c r="H41" s="46">
        <f>COUNTIF(Plan!$E43:K$53,oszust!G42)</f>
        <v>23</v>
      </c>
      <c r="I41" s="46" t="str">
        <f>IF(J41&lt;oszust!J41,skr!I41,"")</f>
        <v/>
      </c>
      <c r="J41" s="46">
        <f>COUNTIF(Plan!$E43:M$53,oszust!I41)</f>
        <v>30</v>
      </c>
      <c r="K41" s="46" t="str">
        <f>IF(L41&lt;oszust!L41,skr!K41,"")</f>
        <v/>
      </c>
      <c r="L41" s="46">
        <f>COUNTIF(Plan!$E43:O$53,oszust!K41)</f>
        <v>37</v>
      </c>
      <c r="M41" s="46" t="str">
        <f>IF(N41&lt;oszust!N41,skr!M41,"")</f>
        <v/>
      </c>
      <c r="N41" s="46">
        <f>COUNTIF(Plan!$E43:Q$53,oszust!M41)</f>
        <v>43</v>
      </c>
      <c r="O41" s="46" t="str">
        <f>IF(P41&lt;oszust!P41,skr!O41,"")</f>
        <v/>
      </c>
      <c r="P41" s="46">
        <f>COUNTIF(Plan!$E43:S$53,oszust!O41)</f>
        <v>49</v>
      </c>
      <c r="Q41" s="46" t="str">
        <f>IF(R41&lt;oszust!R41,skr!Q41,"")</f>
        <v/>
      </c>
      <c r="R41" s="46">
        <f>COUNTIF(Plan!$E43:U$53,oszust!Q41)</f>
        <v>57</v>
      </c>
    </row>
    <row r="42" spans="1:18">
      <c r="A42" s="46" t="str">
        <f>IF(B42&lt;oszust!B42,skr!A42,"")</f>
        <v/>
      </c>
      <c r="B42" s="46">
        <f>COUNTIF(Plan!E44:$E$53,oszust!A42)</f>
        <v>2</v>
      </c>
      <c r="C42" s="46" t="str">
        <f>IF(D42&lt;oszust!D42,skr!C42,"")</f>
        <v/>
      </c>
      <c r="D42" s="46">
        <f>COUNTIF(Plan!$E44:G$53,oszust!C42)</f>
        <v>7</v>
      </c>
      <c r="E42" s="46" t="str">
        <f>IF(F42&lt;oszust!F41,skr!E42,"")</f>
        <v/>
      </c>
      <c r="F42" s="46">
        <f>COUNTIF(Plan!$E44:I$53,oszust!E42)</f>
        <v>12</v>
      </c>
      <c r="G42" s="46" t="str">
        <f>IF(H42&lt;oszust!H43,skr!G42,"")</f>
        <v/>
      </c>
      <c r="H42" s="46">
        <f>COUNTIF(Plan!$E44:K$53,oszust!G43)</f>
        <v>16</v>
      </c>
      <c r="I42" s="46" t="str">
        <f>IF(J42&lt;oszust!J42,skr!I42,"")</f>
        <v/>
      </c>
      <c r="J42" s="46">
        <f>COUNTIF(Plan!$E44:M$53,oszust!I42)</f>
        <v>21</v>
      </c>
      <c r="K42" s="46" t="str">
        <f>IF(L42&lt;oszust!L42,skr!K42,"")</f>
        <v/>
      </c>
      <c r="L42" s="46">
        <f>COUNTIF(Plan!$E44:O$53,oszust!K42)</f>
        <v>26</v>
      </c>
      <c r="M42" s="46" t="str">
        <f>IF(N42&lt;oszust!N42,skr!M42,"")</f>
        <v/>
      </c>
      <c r="N42" s="46">
        <f>COUNTIF(Plan!$E44:Q$53,oszust!M42)</f>
        <v>30</v>
      </c>
      <c r="O42" s="46" t="str">
        <f>IF(P42&lt;oszust!P42,skr!O42,"")</f>
        <v/>
      </c>
      <c r="P42" s="46">
        <f>COUNTIF(Plan!$E44:S$53,oszust!O42)</f>
        <v>34</v>
      </c>
      <c r="Q42" s="46" t="str">
        <f>IF(R42&lt;oszust!R42,skr!Q42,"")</f>
        <v/>
      </c>
      <c r="R42" s="46">
        <f>COUNTIF(Plan!$E44:U$53,oszust!Q42)</f>
        <v>40</v>
      </c>
    </row>
    <row r="43" spans="1:18">
      <c r="A43" s="46" t="str">
        <f>IF(B43&lt;oszust!B43,skr!A43,"")</f>
        <v/>
      </c>
      <c r="B43" s="46">
        <f>COUNTIF(Plan!E45:$E$53,oszust!A43)</f>
        <v>2</v>
      </c>
      <c r="C43" s="46" t="str">
        <f>IF(D43&lt;oszust!D43,skr!C43,"")</f>
        <v/>
      </c>
      <c r="D43" s="46">
        <f>COUNTIF(Plan!$E45:G$53,oszust!C43)</f>
        <v>7</v>
      </c>
      <c r="E43" s="46" t="str">
        <f>IF(F43&lt;oszust!F42,skr!E43,"")</f>
        <v/>
      </c>
      <c r="F43" s="46">
        <f>COUNTIF(Plan!$E45:I$53,oszust!E43)</f>
        <v>12</v>
      </c>
      <c r="G43" s="46" t="str">
        <f>IF(H43&lt;oszust!H44,skr!G43,"")</f>
        <v/>
      </c>
      <c r="H43" s="46">
        <f>COUNTIF(Plan!$E45:K$53,oszust!G44)</f>
        <v>16</v>
      </c>
      <c r="I43" s="46" t="str">
        <f>IF(J43&lt;oszust!J43,skr!I43,"")</f>
        <v/>
      </c>
      <c r="J43" s="46">
        <f>COUNTIF(Plan!$E45:M$53,oszust!I43)</f>
        <v>21</v>
      </c>
      <c r="K43" s="46" t="str">
        <f>IF(L43&lt;oszust!L43,skr!K43,"")</f>
        <v/>
      </c>
      <c r="L43" s="46">
        <f>COUNTIF(Plan!$E45:O$53,oszust!K43)</f>
        <v>26</v>
      </c>
      <c r="M43" s="46" t="str">
        <f>IF(N43&lt;oszust!N43,skr!M43,"")</f>
        <v/>
      </c>
      <c r="N43" s="46">
        <f>COUNTIF(Plan!$E45:Q$53,oszust!M43)</f>
        <v>30</v>
      </c>
      <c r="O43" s="46" t="str">
        <f>IF(P43&lt;oszust!P43,skr!O43,"")</f>
        <v/>
      </c>
      <c r="P43" s="46">
        <f>COUNTIF(Plan!$E45:S$53,oszust!O43)</f>
        <v>34</v>
      </c>
      <c r="Q43" s="46" t="str">
        <f>IF(R43&lt;oszust!R43,skr!Q43,"")</f>
        <v/>
      </c>
      <c r="R43" s="46">
        <f>COUNTIF(Plan!$E45:U$53,oszust!Q43)</f>
        <v>39</v>
      </c>
    </row>
    <row r="44" spans="1:18">
      <c r="A44" s="46" t="str">
        <f>IF(B44&lt;oszust!B44,skr!A44,"")</f>
        <v/>
      </c>
      <c r="B44" s="46">
        <f>COUNTIF(Plan!E46:$E$53,oszust!A44)</f>
        <v>2</v>
      </c>
      <c r="C44" s="46" t="str">
        <f>IF(D44&lt;oszust!D44,skr!C44,"")</f>
        <v/>
      </c>
      <c r="D44" s="46">
        <f>COUNTIF(Plan!$E46:G$53,oszust!C44)</f>
        <v>7</v>
      </c>
      <c r="E44" s="46" t="str">
        <f>IF(F44&lt;oszust!F43,skr!E44,"")</f>
        <v/>
      </c>
      <c r="F44" s="46">
        <f>COUNTIF(Plan!$E46:I$53,oszust!E44)</f>
        <v>12</v>
      </c>
      <c r="G44" s="46" t="str">
        <f>IF(H44&lt;oszust!H45,skr!G44,"")</f>
        <v/>
      </c>
      <c r="H44" s="46">
        <f>COUNTIF(Plan!$E46:K$53,oszust!G45)</f>
        <v>16</v>
      </c>
      <c r="I44" s="46" t="str">
        <f>IF(J44&lt;oszust!J44,skr!I44,"")</f>
        <v/>
      </c>
      <c r="J44" s="46">
        <f>COUNTIF(Plan!$E46:M$53,oszust!I44)</f>
        <v>21</v>
      </c>
      <c r="K44" s="46" t="str">
        <f>IF(L44&lt;oszust!L44,skr!K44,"")</f>
        <v/>
      </c>
      <c r="L44" s="46">
        <f>COUNTIF(Plan!$E46:O$53,oszust!K44)</f>
        <v>26</v>
      </c>
      <c r="M44" s="46" t="str">
        <f>IF(N44&lt;oszust!N44,skr!M44,"")</f>
        <v/>
      </c>
      <c r="N44" s="46">
        <f>COUNTIF(Plan!$E46:Q$53,oszust!M44)</f>
        <v>30</v>
      </c>
      <c r="O44" s="46" t="str">
        <f>IF(P44&lt;oszust!P44,skr!O44,"")</f>
        <v/>
      </c>
      <c r="P44" s="46">
        <f>COUNTIF(Plan!$E46:S$53,oszust!O44)</f>
        <v>34</v>
      </c>
      <c r="Q44" s="46" t="str">
        <f>IF(R44&lt;oszust!R44,skr!Q44,"")</f>
        <v/>
      </c>
      <c r="R44" s="46">
        <f>COUNTIF(Plan!$E46:U$53,oszust!Q44)</f>
        <v>39</v>
      </c>
    </row>
    <row r="45" spans="1:18">
      <c r="A45" s="46" t="str">
        <f>IF(B45&lt;oszust!B45,skr!A45,"")</f>
        <v/>
      </c>
      <c r="B45" s="46">
        <f>COUNTIF(Plan!E47:$E$53,oszust!A45)</f>
        <v>2</v>
      </c>
      <c r="C45" s="46" t="str">
        <f>IF(D45&lt;oszust!D45,skr!C45,"")</f>
        <v/>
      </c>
      <c r="D45" s="46">
        <f>COUNTIF(Plan!$E47:G$53,oszust!C45)</f>
        <v>7</v>
      </c>
      <c r="E45" s="46" t="str">
        <f>IF(F45&lt;oszust!F44,skr!E45,"")</f>
        <v/>
      </c>
      <c r="F45" s="46">
        <f>COUNTIF(Plan!$E47:I$53,oszust!E45)</f>
        <v>12</v>
      </c>
      <c r="G45" s="46" t="str">
        <f>IF(H45&lt;oszust!H46,skr!G45,"")</f>
        <v/>
      </c>
      <c r="H45" s="46">
        <f>COUNTIF(Plan!$E47:K$53,oszust!G46)</f>
        <v>16</v>
      </c>
      <c r="I45" s="46" t="str">
        <f>IF(J45&lt;oszust!J45,skr!I45,"")</f>
        <v/>
      </c>
      <c r="J45" s="46">
        <f>COUNTIF(Plan!$E47:M$53,oszust!I45)</f>
        <v>21</v>
      </c>
      <c r="K45" s="46" t="str">
        <f>IF(L45&lt;oszust!L45,skr!K45,"")</f>
        <v/>
      </c>
      <c r="L45" s="46">
        <f>COUNTIF(Plan!$E47:O$53,oszust!K45)</f>
        <v>26</v>
      </c>
      <c r="M45" s="46" t="str">
        <f>IF(N45&lt;oszust!N45,skr!M45,"")</f>
        <v/>
      </c>
      <c r="N45" s="46">
        <f>COUNTIF(Plan!$E47:Q$53,oszust!M45)</f>
        <v>30</v>
      </c>
      <c r="O45" s="46" t="str">
        <f>IF(P45&lt;oszust!P45,skr!O45,"")</f>
        <v/>
      </c>
      <c r="P45" s="46">
        <f>COUNTIF(Plan!$E47:S$53,oszust!O45)</f>
        <v>34</v>
      </c>
      <c r="Q45" s="46" t="str">
        <f>IF(R45&lt;oszust!R45,skr!Q45,"")</f>
        <v/>
      </c>
      <c r="R45" s="46">
        <f>COUNTIF(Plan!$E47:U$53,oszust!Q45)</f>
        <v>39</v>
      </c>
    </row>
    <row r="46" spans="1:18">
      <c r="A46" s="46" t="str">
        <f>IF(B46&lt;oszust!B46,skr!A46,"")</f>
        <v/>
      </c>
      <c r="B46" s="46">
        <f>COUNTIF(Plan!E48:$E$53,oszust!A46)</f>
        <v>2</v>
      </c>
      <c r="C46" s="46" t="str">
        <f>IF(D46&lt;oszust!D46,skr!C46,"")</f>
        <v/>
      </c>
      <c r="D46" s="46">
        <f>COUNTIF(Plan!$E48:G$53,oszust!C46)</f>
        <v>7</v>
      </c>
      <c r="E46" s="46" t="str">
        <f>IF(F46&lt;oszust!F45,skr!E46,"")</f>
        <v/>
      </c>
      <c r="F46" s="46">
        <f>COUNTIF(Plan!$E48:I$53,oszust!E46)</f>
        <v>12</v>
      </c>
      <c r="G46" s="46" t="str">
        <f>IF(H46&lt;oszust!H47,skr!G46,"")</f>
        <v/>
      </c>
      <c r="H46" s="46">
        <f>COUNTIF(Plan!$E48:K$53,oszust!G47)</f>
        <v>16</v>
      </c>
      <c r="I46" s="46" t="str">
        <f>IF(J46&lt;oszust!J46,skr!I46,"")</f>
        <v/>
      </c>
      <c r="J46" s="46">
        <f>COUNTIF(Plan!$E48:M$53,oszust!I46)</f>
        <v>21</v>
      </c>
      <c r="K46" s="46" t="str">
        <f>IF(L46&lt;oszust!L46,skr!K46,"")</f>
        <v/>
      </c>
      <c r="L46" s="46">
        <f>COUNTIF(Plan!$E48:O$53,oszust!K46)</f>
        <v>26</v>
      </c>
      <c r="M46" s="46" t="str">
        <f>IF(N46&lt;oszust!N46,skr!M46,"")</f>
        <v/>
      </c>
      <c r="N46" s="46">
        <f>COUNTIF(Plan!$E48:Q$53,oszust!M46)</f>
        <v>30</v>
      </c>
      <c r="O46" s="46" t="str">
        <f>IF(P46&lt;oszust!P46,skr!O46,"")</f>
        <v/>
      </c>
      <c r="P46" s="46">
        <f>COUNTIF(Plan!$E48:S$53,oszust!O46)</f>
        <v>34</v>
      </c>
      <c r="Q46" s="46" t="str">
        <f>IF(R46&lt;oszust!R46,skr!Q46,"")</f>
        <v/>
      </c>
      <c r="R46" s="46">
        <f>COUNTIF(Plan!$E48:U$53,oszust!Q46)</f>
        <v>39</v>
      </c>
    </row>
    <row r="47" spans="1:18">
      <c r="A47" s="46" t="str">
        <f>IF(B47&lt;oszust!B47,skr!A47,"")</f>
        <v/>
      </c>
      <c r="B47" s="46">
        <f>COUNTIF(Plan!E49:$E$53,oszust!A47)</f>
        <v>2</v>
      </c>
      <c r="C47" s="46" t="str">
        <f>IF(D47&lt;oszust!D47,skr!C47,"")</f>
        <v/>
      </c>
      <c r="D47" s="46">
        <f>COUNTIF(Plan!$E49:G$53,oszust!C47)</f>
        <v>7</v>
      </c>
      <c r="E47" s="46" t="str">
        <f>IF(F47&lt;oszust!F46,skr!E47,"")</f>
        <v/>
      </c>
      <c r="F47" s="46">
        <f>COUNTIF(Plan!$E49:I$53,oszust!E47)</f>
        <v>12</v>
      </c>
      <c r="G47" s="46" t="str">
        <f>IF(H47&lt;oszust!H48,skr!G47,"")</f>
        <v/>
      </c>
      <c r="H47" s="46">
        <f>COUNTIF(Plan!$E49:K$53,oszust!G48)</f>
        <v>0</v>
      </c>
      <c r="I47" s="46" t="str">
        <f>IF(J47&lt;oszust!J47,skr!I47,"")</f>
        <v/>
      </c>
      <c r="J47" s="46">
        <f>COUNTIF(Plan!$E49:M$53,oszust!I47)</f>
        <v>21</v>
      </c>
      <c r="K47" s="46" t="str">
        <f>IF(L47&lt;oszust!L47,skr!K47,"")</f>
        <v/>
      </c>
      <c r="L47" s="46">
        <f>COUNTIF(Plan!$E49:O$53,oszust!K47)</f>
        <v>26</v>
      </c>
      <c r="M47" s="46" t="str">
        <f>IF(N47&lt;oszust!N47,skr!M47,"")</f>
        <v/>
      </c>
      <c r="N47" s="46">
        <f>COUNTIF(Plan!$E49:Q$53,oszust!M47)</f>
        <v>30</v>
      </c>
      <c r="O47" s="46" t="str">
        <f>IF(P47&lt;oszust!P47,skr!O47,"")</f>
        <v/>
      </c>
      <c r="P47" s="46">
        <f>COUNTIF(Plan!$E49:S$53,oszust!O47)</f>
        <v>34</v>
      </c>
      <c r="Q47" s="46" t="str">
        <f>IF(R47&lt;oszust!R47,skr!Q47,"")</f>
        <v/>
      </c>
      <c r="R47" s="46">
        <f>COUNTIF(Plan!$E49:U$53,oszust!Q47)</f>
        <v>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pane ySplit="1" topLeftCell="A2" activePane="bottomLeft" state="frozenSplit"/>
      <selection pane="bottomLeft" activeCell="F1" sqref="A1:F1048576"/>
    </sheetView>
  </sheetViews>
  <sheetFormatPr defaultRowHeight="14.25"/>
  <cols>
    <col min="1" max="1" width="11.25" customWidth="1"/>
    <col min="2" max="2" width="4.125" bestFit="1" customWidth="1"/>
    <col min="4" max="4" width="4.25" bestFit="1" customWidth="1"/>
    <col min="6" max="6" width="4.875" bestFit="1" customWidth="1"/>
    <col min="8" max="8" width="4.875" bestFit="1" customWidth="1"/>
    <col min="10" max="10" width="4.875" bestFit="1" customWidth="1"/>
    <col min="12" max="12" width="5.375" bestFit="1" customWidth="1"/>
    <col min="14" max="14" width="4.125" bestFit="1" customWidth="1"/>
    <col min="16" max="16" width="4.125" bestFit="1" customWidth="1"/>
    <col min="18" max="18" width="5.375" bestFit="1" customWidth="1"/>
  </cols>
  <sheetData>
    <row r="1" spans="1:18">
      <c r="A1" s="169" t="s">
        <v>33</v>
      </c>
      <c r="B1" s="170" t="s">
        <v>33</v>
      </c>
      <c r="C1" s="47" t="s">
        <v>42</v>
      </c>
      <c r="D1" s="47" t="s">
        <v>42</v>
      </c>
      <c r="E1" s="59" t="s">
        <v>31</v>
      </c>
      <c r="F1" s="59" t="s">
        <v>31</v>
      </c>
      <c r="G1" s="47" t="s">
        <v>52</v>
      </c>
      <c r="H1" s="47" t="s">
        <v>52</v>
      </c>
      <c r="I1" s="47" t="s">
        <v>29</v>
      </c>
      <c r="J1" s="47" t="s">
        <v>29</v>
      </c>
      <c r="K1" s="47" t="s">
        <v>55</v>
      </c>
      <c r="L1" s="47" t="s">
        <v>55</v>
      </c>
      <c r="M1" s="47" t="s">
        <v>28</v>
      </c>
      <c r="N1" s="47" t="s">
        <v>28</v>
      </c>
      <c r="O1" s="47" t="s">
        <v>27</v>
      </c>
      <c r="P1" s="47" t="s">
        <v>27</v>
      </c>
      <c r="Q1" s="47" t="s">
        <v>30</v>
      </c>
      <c r="R1" s="47" t="s">
        <v>30</v>
      </c>
    </row>
    <row r="2" spans="1:18">
      <c r="A2" s="171" t="s">
        <v>670</v>
      </c>
      <c r="B2" s="171">
        <v>1</v>
      </c>
      <c r="C2" s="171" t="s">
        <v>670</v>
      </c>
      <c r="D2" s="171">
        <v>1</v>
      </c>
      <c r="E2" s="171" t="s">
        <v>694</v>
      </c>
      <c r="F2" s="171">
        <v>1</v>
      </c>
      <c r="G2" s="171" t="s">
        <v>702</v>
      </c>
      <c r="H2" s="171">
        <v>1</v>
      </c>
      <c r="I2" s="171" t="s">
        <v>709</v>
      </c>
      <c r="J2" s="171">
        <v>1</v>
      </c>
      <c r="K2" s="171" t="s">
        <v>671</v>
      </c>
      <c r="L2" s="171">
        <v>3</v>
      </c>
      <c r="M2" s="171" t="s">
        <v>709</v>
      </c>
      <c r="N2" s="171">
        <v>1</v>
      </c>
      <c r="O2" s="171" t="s">
        <v>671</v>
      </c>
      <c r="P2" s="171">
        <v>2</v>
      </c>
      <c r="Q2" s="171" t="s">
        <v>674</v>
      </c>
      <c r="R2" s="171">
        <v>3</v>
      </c>
    </row>
    <row r="3" spans="1:18">
      <c r="A3" s="171" t="s">
        <v>721</v>
      </c>
      <c r="B3" s="171">
        <v>1</v>
      </c>
      <c r="C3" s="171" t="s">
        <v>721</v>
      </c>
      <c r="D3" s="171">
        <v>1</v>
      </c>
      <c r="E3" s="171" t="s">
        <v>721</v>
      </c>
      <c r="F3" s="171">
        <v>1</v>
      </c>
      <c r="G3" s="171" t="s">
        <v>721</v>
      </c>
      <c r="H3" s="171">
        <v>1</v>
      </c>
      <c r="I3" s="171" t="s">
        <v>643</v>
      </c>
      <c r="J3" s="171">
        <v>3</v>
      </c>
      <c r="K3" s="171" t="s">
        <v>710</v>
      </c>
      <c r="L3" s="171">
        <v>2</v>
      </c>
      <c r="M3" s="171" t="s">
        <v>643</v>
      </c>
      <c r="N3" s="171">
        <v>2</v>
      </c>
      <c r="O3" s="171" t="s">
        <v>674</v>
      </c>
      <c r="P3" s="171">
        <v>2</v>
      </c>
      <c r="Q3" s="171" t="s">
        <v>710</v>
      </c>
      <c r="R3" s="171">
        <v>2</v>
      </c>
    </row>
    <row r="4" spans="1:18">
      <c r="A4" s="171" t="s">
        <v>644</v>
      </c>
      <c r="B4" s="171">
        <v>1</v>
      </c>
      <c r="C4" s="171" t="s">
        <v>644</v>
      </c>
      <c r="D4" s="171">
        <v>1</v>
      </c>
      <c r="E4" s="171" t="s">
        <v>644</v>
      </c>
      <c r="F4" s="171">
        <v>1</v>
      </c>
      <c r="G4" s="171" t="s">
        <v>703</v>
      </c>
      <c r="H4" s="171">
        <v>1</v>
      </c>
      <c r="I4" s="171" t="s">
        <v>710</v>
      </c>
      <c r="J4" s="171">
        <v>2</v>
      </c>
      <c r="K4" s="171" t="s">
        <v>677</v>
      </c>
      <c r="L4" s="171">
        <v>1</v>
      </c>
      <c r="M4" s="171" t="s">
        <v>674</v>
      </c>
      <c r="N4" s="171">
        <v>2</v>
      </c>
      <c r="O4" s="171" t="s">
        <v>710</v>
      </c>
      <c r="P4" s="171">
        <v>2</v>
      </c>
      <c r="Q4" s="171" t="s">
        <v>677</v>
      </c>
      <c r="R4" s="171">
        <v>3</v>
      </c>
    </row>
    <row r="5" spans="1:18">
      <c r="A5" s="171" t="s">
        <v>672</v>
      </c>
      <c r="B5" s="171">
        <v>1</v>
      </c>
      <c r="C5" s="171" t="s">
        <v>672</v>
      </c>
      <c r="D5" s="171">
        <v>1</v>
      </c>
      <c r="E5" s="171" t="s">
        <v>672</v>
      </c>
      <c r="F5" s="171">
        <v>1</v>
      </c>
      <c r="G5" s="171" t="s">
        <v>644</v>
      </c>
      <c r="H5" s="171">
        <v>1</v>
      </c>
      <c r="I5" s="171" t="s">
        <v>677</v>
      </c>
      <c r="J5" s="171">
        <v>1</v>
      </c>
      <c r="K5" s="171" t="s">
        <v>678</v>
      </c>
      <c r="L5" s="171">
        <v>3</v>
      </c>
      <c r="M5" s="171" t="s">
        <v>738</v>
      </c>
      <c r="N5" s="171">
        <v>2</v>
      </c>
      <c r="O5" s="171" t="s">
        <v>745</v>
      </c>
      <c r="P5" s="171">
        <v>1</v>
      </c>
      <c r="Q5" s="171" t="s">
        <v>696</v>
      </c>
      <c r="R5" s="171">
        <v>4</v>
      </c>
    </row>
    <row r="6" spans="1:18">
      <c r="A6" s="171" t="s">
        <v>643</v>
      </c>
      <c r="B6" s="171">
        <v>1</v>
      </c>
      <c r="C6" s="171" t="s">
        <v>643</v>
      </c>
      <c r="D6" s="171">
        <v>1</v>
      </c>
      <c r="E6" s="171" t="s">
        <v>643</v>
      </c>
      <c r="F6" s="171">
        <v>1</v>
      </c>
      <c r="G6" s="171" t="s">
        <v>672</v>
      </c>
      <c r="H6" s="171">
        <v>1</v>
      </c>
      <c r="I6" s="171" t="s">
        <v>696</v>
      </c>
      <c r="J6" s="171">
        <v>3</v>
      </c>
      <c r="K6" s="171" t="s">
        <v>679</v>
      </c>
      <c r="L6" s="171">
        <v>1</v>
      </c>
      <c r="M6" s="171" t="s">
        <v>710</v>
      </c>
      <c r="N6" s="171">
        <v>3</v>
      </c>
      <c r="O6" s="171" t="s">
        <v>677</v>
      </c>
      <c r="P6" s="171">
        <v>2</v>
      </c>
      <c r="Q6" s="171" t="s">
        <v>681</v>
      </c>
      <c r="R6" s="171">
        <v>3</v>
      </c>
    </row>
    <row r="7" spans="1:18">
      <c r="A7" s="171" t="s">
        <v>673</v>
      </c>
      <c r="B7" s="171">
        <v>1</v>
      </c>
      <c r="C7" s="171" t="s">
        <v>673</v>
      </c>
      <c r="D7" s="171">
        <v>1</v>
      </c>
      <c r="E7" s="171" t="s">
        <v>673</v>
      </c>
      <c r="F7" s="171">
        <v>1</v>
      </c>
      <c r="G7" s="171" t="s">
        <v>643</v>
      </c>
      <c r="H7" s="171">
        <v>1</v>
      </c>
      <c r="I7" s="171" t="s">
        <v>711</v>
      </c>
      <c r="J7" s="171">
        <v>2</v>
      </c>
      <c r="K7" s="171" t="s">
        <v>681</v>
      </c>
      <c r="L7" s="171">
        <v>2</v>
      </c>
      <c r="M7" s="171" t="s">
        <v>677</v>
      </c>
      <c r="N7" s="171">
        <v>1</v>
      </c>
      <c r="O7" s="171" t="s">
        <v>696</v>
      </c>
      <c r="P7" s="171">
        <v>3</v>
      </c>
      <c r="Q7" s="171" t="s">
        <v>645</v>
      </c>
      <c r="R7" s="171">
        <v>2</v>
      </c>
    </row>
    <row r="8" spans="1:18">
      <c r="A8" s="171" t="s">
        <v>674</v>
      </c>
      <c r="B8" s="171">
        <v>2</v>
      </c>
      <c r="C8" s="171" t="s">
        <v>674</v>
      </c>
      <c r="D8" s="171">
        <v>2</v>
      </c>
      <c r="E8" s="171" t="s">
        <v>674</v>
      </c>
      <c r="F8" s="171">
        <v>1</v>
      </c>
      <c r="G8" s="171" t="s">
        <v>673</v>
      </c>
      <c r="H8" s="171">
        <v>1</v>
      </c>
      <c r="I8" s="171" t="s">
        <v>681</v>
      </c>
      <c r="J8" s="171">
        <v>2</v>
      </c>
      <c r="K8" s="171" t="s">
        <v>713</v>
      </c>
      <c r="L8" s="171">
        <v>1</v>
      </c>
      <c r="M8" s="171" t="s">
        <v>696</v>
      </c>
      <c r="N8" s="171">
        <v>3</v>
      </c>
      <c r="O8" s="171" t="s">
        <v>681</v>
      </c>
      <c r="P8" s="171">
        <v>3</v>
      </c>
      <c r="Q8" s="171" t="s">
        <v>753</v>
      </c>
      <c r="R8" s="171">
        <v>1</v>
      </c>
    </row>
    <row r="9" spans="1:18">
      <c r="A9" s="171" t="s">
        <v>675</v>
      </c>
      <c r="B9" s="171">
        <v>1</v>
      </c>
      <c r="C9" s="171" t="s">
        <v>675</v>
      </c>
      <c r="D9" s="171">
        <v>1</v>
      </c>
      <c r="E9" s="171" t="s">
        <v>675</v>
      </c>
      <c r="F9" s="171">
        <v>1</v>
      </c>
      <c r="G9" s="171" t="s">
        <v>674</v>
      </c>
      <c r="H9" s="171">
        <v>1</v>
      </c>
      <c r="I9" s="171" t="s">
        <v>713</v>
      </c>
      <c r="J9" s="171">
        <v>1</v>
      </c>
      <c r="K9" s="171" t="s">
        <v>714</v>
      </c>
      <c r="L9" s="171">
        <v>1</v>
      </c>
      <c r="M9" s="171" t="s">
        <v>680</v>
      </c>
      <c r="N9" s="171">
        <v>1</v>
      </c>
      <c r="O9" s="171" t="s">
        <v>746</v>
      </c>
      <c r="P9" s="171">
        <v>3</v>
      </c>
      <c r="Q9" s="171" t="s">
        <v>754</v>
      </c>
      <c r="R9" s="171">
        <v>1</v>
      </c>
    </row>
    <row r="10" spans="1:18">
      <c r="A10" s="171" t="s">
        <v>676</v>
      </c>
      <c r="B10" s="171">
        <v>2</v>
      </c>
      <c r="C10" s="171" t="s">
        <v>688</v>
      </c>
      <c r="D10" s="171">
        <v>2</v>
      </c>
      <c r="E10" s="171" t="s">
        <v>688</v>
      </c>
      <c r="F10" s="171">
        <v>1</v>
      </c>
      <c r="G10" s="171" t="s">
        <v>675</v>
      </c>
      <c r="H10" s="171">
        <v>1</v>
      </c>
      <c r="I10" s="171" t="s">
        <v>646</v>
      </c>
      <c r="J10" s="171">
        <v>1</v>
      </c>
      <c r="K10" s="171" t="s">
        <v>647</v>
      </c>
      <c r="L10" s="171">
        <v>2</v>
      </c>
      <c r="M10" s="171" t="s">
        <v>681</v>
      </c>
      <c r="N10" s="171">
        <v>3</v>
      </c>
      <c r="O10" s="171" t="s">
        <v>747</v>
      </c>
      <c r="P10" s="171">
        <v>1</v>
      </c>
      <c r="Q10" s="171" t="s">
        <v>755</v>
      </c>
      <c r="R10" s="171">
        <v>4</v>
      </c>
    </row>
    <row r="11" spans="1:18">
      <c r="A11" s="171" t="s">
        <v>677</v>
      </c>
      <c r="B11" s="171">
        <v>1</v>
      </c>
      <c r="C11" s="171" t="s">
        <v>677</v>
      </c>
      <c r="D11" s="171">
        <v>2</v>
      </c>
      <c r="E11" s="171" t="s">
        <v>695</v>
      </c>
      <c r="F11" s="171">
        <v>1</v>
      </c>
      <c r="G11" s="171" t="s">
        <v>688</v>
      </c>
      <c r="H11" s="171">
        <v>1</v>
      </c>
      <c r="I11" s="171" t="s">
        <v>714</v>
      </c>
      <c r="J11" s="171">
        <v>1</v>
      </c>
      <c r="K11" s="171" t="s">
        <v>722</v>
      </c>
      <c r="L11" s="171">
        <v>1</v>
      </c>
      <c r="M11" s="171" t="s">
        <v>739</v>
      </c>
      <c r="N11" s="171">
        <v>1</v>
      </c>
      <c r="O11" s="171" t="s">
        <v>645</v>
      </c>
      <c r="P11" s="171">
        <v>2</v>
      </c>
      <c r="Q11" s="171" t="s">
        <v>756</v>
      </c>
      <c r="R11" s="171">
        <v>1</v>
      </c>
    </row>
    <row r="12" spans="1:18">
      <c r="A12" s="171" t="s">
        <v>678</v>
      </c>
      <c r="B12" s="171">
        <v>3</v>
      </c>
      <c r="C12" s="171" t="s">
        <v>678</v>
      </c>
      <c r="D12" s="171">
        <v>3</v>
      </c>
      <c r="E12" s="171" t="s">
        <v>677</v>
      </c>
      <c r="F12" s="171">
        <v>1</v>
      </c>
      <c r="G12" s="171" t="s">
        <v>677</v>
      </c>
      <c r="H12" s="171">
        <v>2</v>
      </c>
      <c r="I12" s="171" t="s">
        <v>715</v>
      </c>
      <c r="J12" s="171">
        <v>1</v>
      </c>
      <c r="K12" s="171" t="s">
        <v>723</v>
      </c>
      <c r="L12" s="171">
        <v>1</v>
      </c>
      <c r="M12" s="171" t="s">
        <v>691</v>
      </c>
      <c r="N12" s="171">
        <v>2</v>
      </c>
      <c r="O12" s="171" t="s">
        <v>748</v>
      </c>
      <c r="P12" s="171">
        <v>2</v>
      </c>
      <c r="Q12" s="171" t="s">
        <v>757</v>
      </c>
      <c r="R12" s="171">
        <v>1</v>
      </c>
    </row>
    <row r="13" spans="1:18">
      <c r="A13" s="171" t="s">
        <v>679</v>
      </c>
      <c r="B13" s="171">
        <v>1</v>
      </c>
      <c r="C13" s="171" t="s">
        <v>679</v>
      </c>
      <c r="D13" s="171">
        <v>1</v>
      </c>
      <c r="E13" s="171" t="s">
        <v>696</v>
      </c>
      <c r="F13" s="171">
        <v>2</v>
      </c>
      <c r="G13" s="171" t="s">
        <v>678</v>
      </c>
      <c r="H13" s="171">
        <v>3</v>
      </c>
      <c r="I13" s="171" t="s">
        <v>716</v>
      </c>
      <c r="J13" s="171">
        <v>1</v>
      </c>
      <c r="K13" s="171" t="s">
        <v>724</v>
      </c>
      <c r="L13" s="171">
        <v>6</v>
      </c>
      <c r="M13" s="171" t="s">
        <v>647</v>
      </c>
      <c r="N13" s="171">
        <v>2</v>
      </c>
      <c r="O13" s="171" t="s">
        <v>749</v>
      </c>
      <c r="P13" s="171">
        <v>1</v>
      </c>
      <c r="Q13" s="171" t="s">
        <v>758</v>
      </c>
      <c r="R13" s="171">
        <v>5</v>
      </c>
    </row>
    <row r="14" spans="1:18">
      <c r="A14" s="171" t="s">
        <v>680</v>
      </c>
      <c r="B14" s="171">
        <v>1</v>
      </c>
      <c r="C14" s="171" t="s">
        <v>680</v>
      </c>
      <c r="D14" s="171">
        <v>1</v>
      </c>
      <c r="E14" s="171" t="s">
        <v>697</v>
      </c>
      <c r="F14" s="171">
        <v>2</v>
      </c>
      <c r="G14" s="171" t="s">
        <v>679</v>
      </c>
      <c r="H14" s="171">
        <v>1</v>
      </c>
      <c r="I14" s="171" t="s">
        <v>647</v>
      </c>
      <c r="J14" s="171">
        <v>2</v>
      </c>
      <c r="K14" s="171" t="s">
        <v>725</v>
      </c>
      <c r="L14" s="171">
        <v>6</v>
      </c>
      <c r="M14" s="171" t="s">
        <v>740</v>
      </c>
      <c r="N14" s="171">
        <v>1</v>
      </c>
      <c r="O14" s="171" t="s">
        <v>750</v>
      </c>
      <c r="P14" s="171">
        <v>2</v>
      </c>
      <c r="Q14" s="171" t="s">
        <v>758</v>
      </c>
      <c r="R14" s="171">
        <v>5</v>
      </c>
    </row>
    <row r="15" spans="1:18">
      <c r="A15" s="171" t="s">
        <v>712</v>
      </c>
      <c r="B15" s="171">
        <v>2</v>
      </c>
      <c r="C15" s="171" t="s">
        <v>712</v>
      </c>
      <c r="D15" s="171">
        <v>2</v>
      </c>
      <c r="E15" s="171" t="s">
        <v>682</v>
      </c>
      <c r="F15" s="171">
        <v>1</v>
      </c>
      <c r="G15" s="171" t="s">
        <v>697</v>
      </c>
      <c r="H15" s="171">
        <v>2</v>
      </c>
      <c r="I15" s="171" t="s">
        <v>717</v>
      </c>
      <c r="J15" s="171">
        <v>3</v>
      </c>
      <c r="K15" s="171" t="s">
        <v>726</v>
      </c>
      <c r="L15" s="171">
        <v>2</v>
      </c>
      <c r="M15" s="171" t="s">
        <v>717</v>
      </c>
      <c r="N15" s="171">
        <v>3</v>
      </c>
      <c r="O15" s="171" t="s">
        <v>751</v>
      </c>
      <c r="P15" s="171">
        <v>2</v>
      </c>
      <c r="Q15" s="171" t="s">
        <v>760</v>
      </c>
      <c r="R15" s="171">
        <v>2</v>
      </c>
    </row>
    <row r="16" spans="1:18">
      <c r="A16" s="171" t="str">
        <f>A15</f>
        <v>(DR) Matematykayka</v>
      </c>
      <c r="B16" s="171">
        <v>1</v>
      </c>
      <c r="C16" s="171" t="str">
        <f>C15</f>
        <v>(DR) Matematykayka</v>
      </c>
      <c r="D16" s="171">
        <v>1</v>
      </c>
      <c r="E16" s="171" t="s">
        <v>645</v>
      </c>
      <c r="F16" s="171">
        <v>2</v>
      </c>
      <c r="G16" s="171" t="s">
        <v>689</v>
      </c>
      <c r="H16" s="171">
        <v>1</v>
      </c>
      <c r="I16" s="171" t="s">
        <v>718</v>
      </c>
      <c r="J16" s="171">
        <v>1</v>
      </c>
      <c r="K16" s="171" t="s">
        <v>727</v>
      </c>
      <c r="L16" s="171">
        <v>1</v>
      </c>
      <c r="M16" s="171" t="s">
        <v>741</v>
      </c>
      <c r="N16" s="171">
        <v>1</v>
      </c>
      <c r="O16" s="171" t="s">
        <v>752</v>
      </c>
      <c r="P16" s="171">
        <v>5</v>
      </c>
      <c r="Q16" s="171" t="s">
        <v>761</v>
      </c>
      <c r="R16" s="171">
        <v>2</v>
      </c>
    </row>
    <row r="17" spans="1:18">
      <c r="A17" s="171" t="s">
        <v>682</v>
      </c>
      <c r="B17" s="171">
        <v>1</v>
      </c>
      <c r="C17" s="171" t="s">
        <v>689</v>
      </c>
      <c r="D17" s="171">
        <v>1</v>
      </c>
      <c r="E17" s="171" t="s">
        <v>698</v>
      </c>
      <c r="F17" s="171">
        <v>3</v>
      </c>
      <c r="G17" s="171" t="s">
        <v>647</v>
      </c>
      <c r="H17" s="171">
        <v>2</v>
      </c>
      <c r="I17" s="171" t="s">
        <v>719</v>
      </c>
      <c r="J17" s="171">
        <v>6</v>
      </c>
      <c r="K17" s="171" t="s">
        <v>728</v>
      </c>
      <c r="L17" s="171">
        <v>1</v>
      </c>
      <c r="M17" s="171" t="s">
        <v>742</v>
      </c>
      <c r="N17" s="171">
        <v>4</v>
      </c>
      <c r="O17" s="46" t="s">
        <v>648</v>
      </c>
      <c r="P17" s="46"/>
      <c r="Q17" s="171" t="s">
        <v>759</v>
      </c>
      <c r="R17" s="171">
        <v>1</v>
      </c>
    </row>
    <row r="18" spans="1:18">
      <c r="A18" s="171" t="s">
        <v>683</v>
      </c>
      <c r="B18" s="171">
        <v>1</v>
      </c>
      <c r="C18" s="171" t="s">
        <v>683</v>
      </c>
      <c r="D18" s="171">
        <v>2</v>
      </c>
      <c r="E18" s="171" t="s">
        <v>685</v>
      </c>
      <c r="F18" s="171">
        <v>1</v>
      </c>
      <c r="G18" s="171" t="s">
        <v>704</v>
      </c>
      <c r="H18" s="171">
        <v>3</v>
      </c>
      <c r="I18" s="171" t="s">
        <v>720</v>
      </c>
      <c r="J18" s="171">
        <v>6</v>
      </c>
      <c r="K18" s="171" t="s">
        <v>729</v>
      </c>
      <c r="L18" s="171">
        <v>1</v>
      </c>
      <c r="M18" s="171" t="s">
        <v>743</v>
      </c>
      <c r="N18" s="171">
        <v>4</v>
      </c>
      <c r="O18" s="46" t="s">
        <v>648</v>
      </c>
      <c r="P18" s="46"/>
      <c r="Q18" s="171" t="s">
        <v>762</v>
      </c>
      <c r="R18" s="171">
        <v>1</v>
      </c>
    </row>
    <row r="19" spans="1:18">
      <c r="A19" s="171" t="s">
        <v>684</v>
      </c>
      <c r="B19" s="171">
        <v>1</v>
      </c>
      <c r="C19" s="171" t="s">
        <v>690</v>
      </c>
      <c r="D19" s="171">
        <v>2</v>
      </c>
      <c r="E19" s="171" t="s">
        <v>686</v>
      </c>
      <c r="F19" s="171">
        <v>1</v>
      </c>
      <c r="G19" s="171" t="s">
        <v>705</v>
      </c>
      <c r="H19" s="171">
        <v>2</v>
      </c>
      <c r="I19" s="46" t="s">
        <v>648</v>
      </c>
      <c r="J19" s="46"/>
      <c r="K19" s="171" t="s">
        <v>730</v>
      </c>
      <c r="L19" s="171">
        <v>3</v>
      </c>
      <c r="M19" s="171" t="s">
        <v>693</v>
      </c>
      <c r="N19" s="171">
        <v>2</v>
      </c>
      <c r="O19" s="46" t="s">
        <v>648</v>
      </c>
      <c r="P19" s="46"/>
      <c r="Q19" s="171" t="s">
        <v>763</v>
      </c>
      <c r="R19" s="171">
        <v>4</v>
      </c>
    </row>
    <row r="20" spans="1:18">
      <c r="A20" s="171" t="s">
        <v>647</v>
      </c>
      <c r="B20" s="171">
        <v>2</v>
      </c>
      <c r="C20" s="171" t="s">
        <v>715</v>
      </c>
      <c r="D20" s="171">
        <v>1</v>
      </c>
      <c r="E20" s="171" t="s">
        <v>699</v>
      </c>
      <c r="F20" s="171">
        <v>2</v>
      </c>
      <c r="G20" s="171" t="s">
        <v>707</v>
      </c>
      <c r="H20" s="171">
        <v>1</v>
      </c>
      <c r="I20" s="46" t="s">
        <v>648</v>
      </c>
      <c r="J20" s="46"/>
      <c r="K20" s="171" t="s">
        <v>731</v>
      </c>
      <c r="L20" s="171">
        <v>2</v>
      </c>
      <c r="M20" s="46" t="s">
        <v>648</v>
      </c>
      <c r="N20" s="46"/>
      <c r="O20" s="46" t="s">
        <v>648</v>
      </c>
      <c r="P20" s="46"/>
      <c r="Q20" s="171" t="s">
        <v>764</v>
      </c>
      <c r="R20" s="171">
        <v>2</v>
      </c>
    </row>
    <row r="21" spans="1:18">
      <c r="A21" s="171" t="s">
        <v>685</v>
      </c>
      <c r="B21" s="171">
        <v>1</v>
      </c>
      <c r="C21" s="171" t="s">
        <v>647</v>
      </c>
      <c r="D21" s="171">
        <v>2</v>
      </c>
      <c r="E21" s="171" t="s">
        <v>700</v>
      </c>
      <c r="F21" s="171">
        <v>1</v>
      </c>
      <c r="G21" s="171" t="s">
        <v>773</v>
      </c>
      <c r="H21" s="171">
        <v>3</v>
      </c>
      <c r="I21" s="46" t="s">
        <v>648</v>
      </c>
      <c r="J21" s="46"/>
      <c r="K21" s="171" t="s">
        <v>732</v>
      </c>
      <c r="L21" s="171">
        <v>1</v>
      </c>
      <c r="M21" s="46" t="s">
        <v>648</v>
      </c>
      <c r="N21" s="46"/>
      <c r="O21" s="46" t="s">
        <v>648</v>
      </c>
      <c r="P21" s="46"/>
      <c r="Q21" s="171" t="s">
        <v>765</v>
      </c>
      <c r="R21" s="171">
        <v>3</v>
      </c>
    </row>
    <row r="22" spans="1:18">
      <c r="A22" s="171" t="s">
        <v>686</v>
      </c>
      <c r="B22" s="171">
        <v>1</v>
      </c>
      <c r="C22" s="171" t="s">
        <v>768</v>
      </c>
      <c r="D22" s="171">
        <v>3</v>
      </c>
      <c r="E22" s="171" t="s">
        <v>771</v>
      </c>
      <c r="F22" s="171">
        <v>3</v>
      </c>
      <c r="G22" s="171" t="s">
        <v>772</v>
      </c>
      <c r="H22" s="171">
        <v>3</v>
      </c>
      <c r="I22" s="46" t="s">
        <v>648</v>
      </c>
      <c r="J22" s="46"/>
      <c r="K22" s="171" t="s">
        <v>649</v>
      </c>
      <c r="L22" s="171">
        <v>3</v>
      </c>
      <c r="M22" s="46" t="s">
        <v>648</v>
      </c>
      <c r="N22" s="46"/>
      <c r="O22" s="46" t="s">
        <v>648</v>
      </c>
      <c r="P22" s="46"/>
      <c r="Q22" s="46" t="s">
        <v>648</v>
      </c>
      <c r="R22" s="46"/>
    </row>
    <row r="23" spans="1:18">
      <c r="A23" s="171" t="s">
        <v>687</v>
      </c>
      <c r="B23" s="171">
        <v>1</v>
      </c>
      <c r="C23" s="171" t="s">
        <v>769</v>
      </c>
      <c r="D23" s="171">
        <v>3</v>
      </c>
      <c r="E23" s="171" t="s">
        <v>770</v>
      </c>
      <c r="F23" s="171">
        <v>3</v>
      </c>
      <c r="G23" s="171" t="s">
        <v>708</v>
      </c>
      <c r="H23" s="171">
        <v>5</v>
      </c>
      <c r="I23" s="46" t="s">
        <v>648</v>
      </c>
      <c r="J23" s="46"/>
      <c r="K23" s="171" t="s">
        <v>733</v>
      </c>
      <c r="L23" s="171">
        <v>2</v>
      </c>
      <c r="M23" s="46" t="s">
        <v>648</v>
      </c>
      <c r="N23" s="46"/>
      <c r="O23" s="46" t="s">
        <v>648</v>
      </c>
      <c r="P23" s="46"/>
      <c r="Q23" s="46" t="s">
        <v>648</v>
      </c>
      <c r="R23" s="46"/>
    </row>
    <row r="24" spans="1:18">
      <c r="A24" s="171" t="s">
        <v>636</v>
      </c>
      <c r="B24" s="171">
        <v>6</v>
      </c>
      <c r="C24" s="171" t="s">
        <v>692</v>
      </c>
      <c r="D24" s="171">
        <v>1</v>
      </c>
      <c r="E24" s="171" t="s">
        <v>701</v>
      </c>
      <c r="F24" s="171">
        <v>6</v>
      </c>
      <c r="I24" s="46" t="s">
        <v>648</v>
      </c>
      <c r="J24" s="46"/>
      <c r="K24" s="171" t="s">
        <v>735</v>
      </c>
      <c r="L24" s="171">
        <v>2</v>
      </c>
      <c r="M24" s="46" t="s">
        <v>648</v>
      </c>
      <c r="N24" s="46"/>
      <c r="O24" s="46" t="s">
        <v>648</v>
      </c>
      <c r="P24" s="46"/>
      <c r="Q24" s="46" t="s">
        <v>648</v>
      </c>
      <c r="R24" s="46"/>
    </row>
    <row r="25" spans="1:18">
      <c r="A25" s="171" t="s">
        <v>637</v>
      </c>
      <c r="B25" s="171">
        <v>6</v>
      </c>
      <c r="C25" s="171" t="s">
        <v>766</v>
      </c>
      <c r="D25" s="171">
        <v>5</v>
      </c>
      <c r="E25" s="171" t="s">
        <v>693</v>
      </c>
      <c r="F25" s="171">
        <v>3</v>
      </c>
      <c r="I25" s="46" t="s">
        <v>648</v>
      </c>
      <c r="J25" s="46"/>
      <c r="K25" s="171" t="s">
        <v>736</v>
      </c>
      <c r="L25" s="171">
        <v>5</v>
      </c>
      <c r="M25" s="46" t="s">
        <v>648</v>
      </c>
      <c r="N25" s="46"/>
      <c r="O25" s="46" t="s">
        <v>648</v>
      </c>
      <c r="P25" s="46"/>
      <c r="Q25" s="46" t="s">
        <v>648</v>
      </c>
      <c r="R25" s="46"/>
    </row>
    <row r="26" spans="1:18">
      <c r="A26" s="46" t="s">
        <v>648</v>
      </c>
      <c r="B26" s="46"/>
      <c r="C26" s="171" t="s">
        <v>638</v>
      </c>
      <c r="D26" s="171">
        <v>5</v>
      </c>
      <c r="I26" s="46" t="s">
        <v>648</v>
      </c>
      <c r="J26" s="46"/>
      <c r="K26" s="171" t="s">
        <v>737</v>
      </c>
      <c r="L26" s="171">
        <v>2</v>
      </c>
      <c r="M26" s="46" t="s">
        <v>648</v>
      </c>
      <c r="N26" s="46"/>
      <c r="O26" s="46" t="s">
        <v>648</v>
      </c>
      <c r="P26" s="46"/>
      <c r="Q26" s="46" t="s">
        <v>648</v>
      </c>
      <c r="R26" s="46"/>
    </row>
    <row r="27" spans="1:18">
      <c r="A27" s="46" t="s">
        <v>648</v>
      </c>
      <c r="B27" s="46"/>
      <c r="C27" s="171" t="s">
        <v>693</v>
      </c>
      <c r="D27" s="171">
        <v>3</v>
      </c>
      <c r="I27" s="46" t="s">
        <v>648</v>
      </c>
      <c r="J27" s="46"/>
      <c r="K27" s="171" t="s">
        <v>734</v>
      </c>
      <c r="L27" s="171">
        <v>3</v>
      </c>
      <c r="M27" s="46" t="s">
        <v>648</v>
      </c>
      <c r="N27" s="46"/>
      <c r="O27" s="46" t="s">
        <v>648</v>
      </c>
      <c r="P27" s="46"/>
      <c r="Q27" s="46" t="s">
        <v>648</v>
      </c>
      <c r="R27" s="46"/>
    </row>
    <row r="28" spans="1:18">
      <c r="A28" s="46" t="s">
        <v>648</v>
      </c>
      <c r="B28" s="46"/>
      <c r="C28" s="46" t="s">
        <v>648</v>
      </c>
      <c r="D28" s="46"/>
      <c r="I28" s="46" t="s">
        <v>648</v>
      </c>
      <c r="J28" s="46"/>
      <c r="M28" s="46" t="s">
        <v>648</v>
      </c>
      <c r="N28" s="46"/>
      <c r="O28" s="46" t="s">
        <v>648</v>
      </c>
      <c r="P28" s="46"/>
      <c r="Q28" s="46" t="s">
        <v>648</v>
      </c>
      <c r="R28" s="46"/>
    </row>
    <row r="29" spans="1:18">
      <c r="A29" s="46" t="s">
        <v>648</v>
      </c>
      <c r="B29" s="46"/>
      <c r="C29" s="46" t="s">
        <v>648</v>
      </c>
      <c r="D29" s="46"/>
      <c r="I29" s="46" t="s">
        <v>648</v>
      </c>
      <c r="J29" s="46"/>
      <c r="M29" s="46" t="s">
        <v>648</v>
      </c>
      <c r="N29" s="46"/>
      <c r="O29" s="46" t="s">
        <v>648</v>
      </c>
      <c r="P29" s="46"/>
      <c r="Q29" s="46" t="s">
        <v>648</v>
      </c>
      <c r="R29" s="46"/>
    </row>
    <row r="30" spans="1:18">
      <c r="A30" s="46" t="s">
        <v>648</v>
      </c>
      <c r="B30" s="46"/>
      <c r="C30" s="46" t="s">
        <v>648</v>
      </c>
      <c r="D30" s="46"/>
      <c r="I30" s="46" t="s">
        <v>648</v>
      </c>
      <c r="J30" s="46"/>
      <c r="M30" s="46" t="s">
        <v>648</v>
      </c>
      <c r="N30" s="46"/>
      <c r="O30" s="46" t="s">
        <v>648</v>
      </c>
      <c r="P30" s="46"/>
      <c r="Q30" s="46" t="s">
        <v>648</v>
      </c>
      <c r="R30" s="46"/>
    </row>
    <row r="31" spans="1:18">
      <c r="A31" s="46" t="s">
        <v>648</v>
      </c>
      <c r="B31" s="46"/>
      <c r="C31" s="46" t="s">
        <v>648</v>
      </c>
      <c r="D31" s="46"/>
      <c r="I31" s="46" t="s">
        <v>648</v>
      </c>
      <c r="J31" s="46"/>
      <c r="M31" s="46" t="s">
        <v>648</v>
      </c>
      <c r="N31" s="46"/>
      <c r="O31" s="46" t="s">
        <v>648</v>
      </c>
      <c r="P31" s="46"/>
      <c r="Q31" s="46" t="s">
        <v>648</v>
      </c>
      <c r="R31" s="46"/>
    </row>
    <row r="32" spans="1:18">
      <c r="A32" s="46" t="s">
        <v>648</v>
      </c>
      <c r="B32" s="46"/>
      <c r="C32" s="46" t="s">
        <v>648</v>
      </c>
      <c r="D32" s="46"/>
      <c r="I32" s="46" t="s">
        <v>648</v>
      </c>
      <c r="J32" s="46"/>
      <c r="M32" s="46" t="s">
        <v>648</v>
      </c>
      <c r="N32" s="46"/>
      <c r="O32" s="46" t="s">
        <v>648</v>
      </c>
      <c r="P32" s="46"/>
      <c r="Q32" s="46" t="s">
        <v>648</v>
      </c>
      <c r="R32" s="46"/>
    </row>
    <row r="33" spans="1:18">
      <c r="A33" s="46" t="s">
        <v>648</v>
      </c>
      <c r="B33" s="46"/>
      <c r="C33" s="46" t="s">
        <v>648</v>
      </c>
      <c r="D33" s="46"/>
      <c r="I33" s="46" t="s">
        <v>648</v>
      </c>
      <c r="J33" s="46"/>
      <c r="M33" s="46" t="s">
        <v>648</v>
      </c>
      <c r="N33" s="46"/>
      <c r="O33" s="46" t="s">
        <v>648</v>
      </c>
      <c r="P33" s="46"/>
      <c r="Q33" s="46" t="s">
        <v>648</v>
      </c>
      <c r="R33" s="46"/>
    </row>
    <row r="34" spans="1:18">
      <c r="A34" s="46" t="s">
        <v>648</v>
      </c>
      <c r="B34" s="46"/>
      <c r="C34" s="46" t="s">
        <v>648</v>
      </c>
      <c r="D34" s="46"/>
      <c r="I34" s="46" t="s">
        <v>648</v>
      </c>
      <c r="J34" s="46"/>
      <c r="M34" s="46" t="s">
        <v>648</v>
      </c>
      <c r="N34" s="46"/>
      <c r="O34" s="46" t="s">
        <v>648</v>
      </c>
      <c r="P34" s="46"/>
      <c r="Q34" s="46" t="s">
        <v>648</v>
      </c>
      <c r="R34" s="46"/>
    </row>
    <row r="35" spans="1:18">
      <c r="A35" s="46" t="s">
        <v>648</v>
      </c>
      <c r="B35" s="46"/>
      <c r="C35" s="46" t="s">
        <v>648</v>
      </c>
      <c r="D35" s="46"/>
      <c r="E35" s="46" t="s">
        <v>648</v>
      </c>
      <c r="F35" s="46"/>
      <c r="G35" s="46" t="s">
        <v>648</v>
      </c>
      <c r="H35" s="46"/>
      <c r="I35" s="46" t="s">
        <v>648</v>
      </c>
      <c r="J35" s="46"/>
      <c r="M35" s="46" t="s">
        <v>648</v>
      </c>
      <c r="N35" s="46"/>
      <c r="O35" s="46" t="s">
        <v>648</v>
      </c>
      <c r="P35" s="46"/>
      <c r="Q35" s="46" t="s">
        <v>648</v>
      </c>
      <c r="R35" s="46"/>
    </row>
    <row r="36" spans="1:18">
      <c r="A36" s="46" t="s">
        <v>648</v>
      </c>
      <c r="B36" s="46"/>
      <c r="C36" s="46" t="s">
        <v>648</v>
      </c>
      <c r="D36" s="46"/>
      <c r="E36" s="46" t="s">
        <v>648</v>
      </c>
      <c r="F36" s="46"/>
      <c r="G36" s="46" t="s">
        <v>648</v>
      </c>
      <c r="H36" s="46"/>
      <c r="I36" s="46" t="s">
        <v>648</v>
      </c>
      <c r="J36" s="46"/>
      <c r="M36" s="46" t="s">
        <v>648</v>
      </c>
      <c r="N36" s="46"/>
      <c r="O36" s="46" t="s">
        <v>648</v>
      </c>
      <c r="P36" s="46"/>
      <c r="Q36" s="46" t="s">
        <v>648</v>
      </c>
      <c r="R36" s="46"/>
    </row>
    <row r="37" spans="1:18">
      <c r="A37" s="46" t="s">
        <v>648</v>
      </c>
      <c r="B37" s="46"/>
      <c r="C37" s="46" t="s">
        <v>648</v>
      </c>
      <c r="D37" s="46"/>
      <c r="E37" s="46" t="s">
        <v>648</v>
      </c>
      <c r="F37" s="46"/>
      <c r="G37" s="46" t="s">
        <v>648</v>
      </c>
      <c r="H37" s="46"/>
      <c r="I37" s="46" t="s">
        <v>648</v>
      </c>
      <c r="J37" s="46"/>
      <c r="M37" s="46" t="s">
        <v>648</v>
      </c>
      <c r="N37" s="46"/>
      <c r="O37" s="46" t="s">
        <v>648</v>
      </c>
      <c r="P37" s="46"/>
      <c r="Q37" s="46" t="s">
        <v>648</v>
      </c>
      <c r="R37" s="46"/>
    </row>
    <row r="38" spans="1:18">
      <c r="A38" s="46" t="s">
        <v>648</v>
      </c>
      <c r="B38" s="46"/>
      <c r="C38" s="46" t="s">
        <v>648</v>
      </c>
      <c r="D38" s="46"/>
      <c r="E38" s="46" t="s">
        <v>648</v>
      </c>
      <c r="F38" s="46"/>
      <c r="G38" s="46" t="s">
        <v>648</v>
      </c>
      <c r="H38" s="46"/>
      <c r="I38" s="46" t="s">
        <v>648</v>
      </c>
      <c r="J38" s="46"/>
      <c r="K38" s="46" t="s">
        <v>648</v>
      </c>
      <c r="L38" s="46"/>
      <c r="M38" s="46" t="s">
        <v>648</v>
      </c>
      <c r="N38" s="46"/>
      <c r="O38" s="46" t="s">
        <v>648</v>
      </c>
      <c r="P38" s="46"/>
      <c r="Q38" s="46" t="s">
        <v>648</v>
      </c>
      <c r="R38" s="46"/>
    </row>
    <row r="39" spans="1:18">
      <c r="A39" s="46" t="s">
        <v>648</v>
      </c>
      <c r="B39" s="46"/>
      <c r="C39" s="46" t="s">
        <v>648</v>
      </c>
      <c r="D39" s="46"/>
      <c r="E39" s="46" t="s">
        <v>648</v>
      </c>
      <c r="F39" s="46"/>
      <c r="G39" s="46" t="s">
        <v>648</v>
      </c>
      <c r="H39" s="46"/>
      <c r="I39" s="46" t="s">
        <v>648</v>
      </c>
      <c r="J39" s="46"/>
      <c r="K39" s="46" t="s">
        <v>648</v>
      </c>
      <c r="L39" s="46"/>
      <c r="M39" s="46" t="s">
        <v>648</v>
      </c>
      <c r="N39" s="46"/>
      <c r="O39" s="46" t="s">
        <v>648</v>
      </c>
      <c r="P39" s="46"/>
      <c r="Q39" s="46" t="s">
        <v>648</v>
      </c>
      <c r="R39" s="46"/>
    </row>
    <row r="40" spans="1:18">
      <c r="A40" s="46" t="s">
        <v>648</v>
      </c>
      <c r="B40" s="46"/>
      <c r="C40" s="46" t="s">
        <v>648</v>
      </c>
      <c r="D40" s="46"/>
      <c r="E40" s="46" t="s">
        <v>648</v>
      </c>
      <c r="F40" s="46"/>
      <c r="G40" s="46" t="s">
        <v>648</v>
      </c>
      <c r="H40" s="46"/>
      <c r="I40" s="46" t="s">
        <v>648</v>
      </c>
      <c r="J40" s="46"/>
      <c r="K40" s="46" t="s">
        <v>648</v>
      </c>
      <c r="L40" s="46"/>
      <c r="M40" s="46" t="s">
        <v>648</v>
      </c>
      <c r="N40" s="46"/>
      <c r="O40" s="46" t="s">
        <v>648</v>
      </c>
      <c r="P40" s="46"/>
      <c r="Q40" s="46" t="s">
        <v>648</v>
      </c>
      <c r="R40" s="46"/>
    </row>
    <row r="41" spans="1:18">
      <c r="A41" s="46" t="s">
        <v>648</v>
      </c>
      <c r="B41" s="46"/>
      <c r="C41" s="46" t="s">
        <v>648</v>
      </c>
      <c r="D41" s="46"/>
      <c r="E41" s="46" t="s">
        <v>648</v>
      </c>
      <c r="F41" s="46"/>
      <c r="G41" s="46" t="s">
        <v>648</v>
      </c>
      <c r="H41" s="46"/>
      <c r="I41" s="46" t="s">
        <v>648</v>
      </c>
      <c r="J41" s="46"/>
      <c r="K41" s="46" t="s">
        <v>648</v>
      </c>
      <c r="L41" s="46"/>
      <c r="M41" s="46" t="s">
        <v>648</v>
      </c>
      <c r="N41" s="46"/>
      <c r="O41" s="46" t="s">
        <v>648</v>
      </c>
      <c r="P41" s="46"/>
      <c r="Q41" s="46" t="s">
        <v>648</v>
      </c>
      <c r="R41" s="46"/>
    </row>
    <row r="42" spans="1:18">
      <c r="A42" s="46" t="s">
        <v>648</v>
      </c>
      <c r="B42" s="46"/>
      <c r="C42" s="46" t="s">
        <v>648</v>
      </c>
      <c r="D42" s="46"/>
      <c r="E42" s="46" t="s">
        <v>648</v>
      </c>
      <c r="F42" s="46"/>
      <c r="G42" s="46" t="s">
        <v>648</v>
      </c>
      <c r="H42" s="46"/>
      <c r="I42" s="46" t="s">
        <v>648</v>
      </c>
      <c r="J42" s="46"/>
      <c r="K42" s="46" t="s">
        <v>648</v>
      </c>
      <c r="L42" s="46"/>
      <c r="M42" s="46" t="s">
        <v>648</v>
      </c>
      <c r="N42" s="46"/>
      <c r="O42" s="46" t="s">
        <v>648</v>
      </c>
      <c r="P42" s="46"/>
      <c r="Q42" s="46" t="s">
        <v>648</v>
      </c>
      <c r="R42" s="46"/>
    </row>
    <row r="43" spans="1:18">
      <c r="A43" s="46" t="s">
        <v>648</v>
      </c>
      <c r="B43" s="46"/>
      <c r="C43" s="46" t="s">
        <v>648</v>
      </c>
      <c r="D43" s="46"/>
      <c r="E43" s="46" t="s">
        <v>648</v>
      </c>
      <c r="F43" s="46"/>
      <c r="G43" s="46" t="s">
        <v>648</v>
      </c>
      <c r="H43" s="46"/>
      <c r="I43" s="46" t="s">
        <v>648</v>
      </c>
      <c r="J43" s="46"/>
      <c r="K43" s="46" t="s">
        <v>648</v>
      </c>
      <c r="L43" s="46"/>
      <c r="M43" s="46" t="s">
        <v>648</v>
      </c>
      <c r="N43" s="46"/>
      <c r="O43" s="46" t="s">
        <v>648</v>
      </c>
      <c r="P43" s="46"/>
      <c r="Q43" s="46" t="s">
        <v>648</v>
      </c>
      <c r="R43" s="46"/>
    </row>
    <row r="44" spans="1:18">
      <c r="A44" s="46" t="s">
        <v>648</v>
      </c>
      <c r="B44" s="46"/>
      <c r="C44" s="46" t="s">
        <v>648</v>
      </c>
      <c r="D44" s="46"/>
      <c r="E44" s="46" t="s">
        <v>648</v>
      </c>
      <c r="F44" s="46"/>
      <c r="G44" s="46" t="s">
        <v>648</v>
      </c>
      <c r="H44" s="46"/>
      <c r="I44" s="46" t="s">
        <v>648</v>
      </c>
      <c r="J44" s="46"/>
      <c r="K44" s="46" t="s">
        <v>648</v>
      </c>
      <c r="L44" s="46"/>
      <c r="M44" s="46" t="s">
        <v>648</v>
      </c>
      <c r="N44" s="46"/>
      <c r="O44" s="46" t="s">
        <v>648</v>
      </c>
      <c r="P44" s="46"/>
      <c r="Q44" s="46" t="s">
        <v>648</v>
      </c>
      <c r="R44" s="46"/>
    </row>
    <row r="45" spans="1:18">
      <c r="A45" s="46" t="s">
        <v>648</v>
      </c>
      <c r="B45" s="46"/>
      <c r="C45" s="46" t="s">
        <v>648</v>
      </c>
      <c r="D45" s="46"/>
      <c r="E45" s="46" t="s">
        <v>648</v>
      </c>
      <c r="F45" s="46"/>
      <c r="G45" s="46" t="s">
        <v>648</v>
      </c>
      <c r="H45" s="46"/>
      <c r="I45" s="46" t="s">
        <v>648</v>
      </c>
      <c r="J45" s="46"/>
      <c r="K45" s="46" t="s">
        <v>648</v>
      </c>
      <c r="L45" s="46"/>
      <c r="M45" s="46" t="s">
        <v>648</v>
      </c>
      <c r="N45" s="46"/>
      <c r="O45" s="46" t="s">
        <v>648</v>
      </c>
      <c r="P45" s="46"/>
      <c r="Q45" s="46" t="s">
        <v>648</v>
      </c>
      <c r="R45" s="46"/>
    </row>
    <row r="46" spans="1:18">
      <c r="A46" s="46" t="s">
        <v>648</v>
      </c>
      <c r="B46" s="46"/>
      <c r="C46" s="46" t="s">
        <v>648</v>
      </c>
      <c r="D46" s="46"/>
      <c r="E46" s="46" t="s">
        <v>648</v>
      </c>
      <c r="F46" s="46"/>
      <c r="G46" s="46" t="s">
        <v>648</v>
      </c>
      <c r="H46" s="46"/>
      <c r="I46" s="46" t="s">
        <v>648</v>
      </c>
      <c r="J46" s="46"/>
      <c r="K46" s="46" t="s">
        <v>648</v>
      </c>
      <c r="L46" s="46"/>
      <c r="M46" s="46" t="s">
        <v>648</v>
      </c>
      <c r="N46" s="46"/>
      <c r="O46" s="46" t="s">
        <v>648</v>
      </c>
      <c r="P46" s="46"/>
      <c r="Q46" s="46" t="s">
        <v>648</v>
      </c>
      <c r="R46" s="46"/>
    </row>
    <row r="47" spans="1:18">
      <c r="A47" s="46" t="s">
        <v>648</v>
      </c>
      <c r="B47" s="46"/>
      <c r="C47" s="46" t="s">
        <v>648</v>
      </c>
      <c r="D47" s="46"/>
      <c r="E47" s="46" t="s">
        <v>648</v>
      </c>
      <c r="F47" s="46"/>
      <c r="G47" s="46" t="s">
        <v>648</v>
      </c>
      <c r="H47" s="46"/>
      <c r="I47" s="46" t="s">
        <v>648</v>
      </c>
      <c r="J47" s="46"/>
      <c r="K47" s="46" t="s">
        <v>648</v>
      </c>
      <c r="L47" s="46"/>
      <c r="M47" s="46" t="s">
        <v>648</v>
      </c>
      <c r="N47" s="46"/>
      <c r="O47" s="46" t="s">
        <v>648</v>
      </c>
      <c r="P47" s="46"/>
      <c r="Q47" s="46" t="s">
        <v>648</v>
      </c>
      <c r="R47" s="46"/>
    </row>
  </sheetData>
  <sortState ref="Q2:R226">
    <sortCondition ref="Q2:Q22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pane ySplit="1" topLeftCell="A3" activePane="bottomLeft" state="frozenSplit"/>
      <selection pane="bottomLeft" activeCell="F1" sqref="A1:F1048576"/>
    </sheetView>
  </sheetViews>
  <sheetFormatPr defaultRowHeight="14.25"/>
  <cols>
    <col min="1" max="1" width="11.25" customWidth="1"/>
    <col min="2" max="2" width="4.125" bestFit="1" customWidth="1"/>
    <col min="4" max="4" width="4.25" bestFit="1" customWidth="1"/>
    <col min="6" max="6" width="4.875" bestFit="1" customWidth="1"/>
    <col min="8" max="8" width="4.875" bestFit="1" customWidth="1"/>
    <col min="10" max="10" width="4.875" bestFit="1" customWidth="1"/>
    <col min="11" max="11" width="11.375" customWidth="1"/>
    <col min="12" max="12" width="5.375" bestFit="1" customWidth="1"/>
    <col min="14" max="14" width="4.125" bestFit="1" customWidth="1"/>
    <col min="16" max="16" width="4.125" bestFit="1" customWidth="1"/>
    <col min="18" max="18" width="5.375" bestFit="1" customWidth="1"/>
  </cols>
  <sheetData>
    <row r="1" spans="1:18">
      <c r="A1" s="169" t="s">
        <v>33</v>
      </c>
      <c r="B1" s="170" t="s">
        <v>33</v>
      </c>
      <c r="C1" s="47" t="s">
        <v>42</v>
      </c>
      <c r="D1" s="47" t="s">
        <v>42</v>
      </c>
      <c r="E1" s="59" t="s">
        <v>31</v>
      </c>
      <c r="F1" s="59" t="s">
        <v>31</v>
      </c>
      <c r="G1" s="47" t="s">
        <v>52</v>
      </c>
      <c r="H1" s="47" t="s">
        <v>52</v>
      </c>
      <c r="I1" s="47" t="s">
        <v>29</v>
      </c>
      <c r="J1" s="47" t="s">
        <v>29</v>
      </c>
      <c r="K1" s="47" t="s">
        <v>55</v>
      </c>
      <c r="L1" s="47" t="s">
        <v>55</v>
      </c>
      <c r="M1" s="47" t="s">
        <v>28</v>
      </c>
      <c r="N1" s="47" t="s">
        <v>28</v>
      </c>
      <c r="O1" s="47" t="s">
        <v>27</v>
      </c>
      <c r="P1" s="47" t="s">
        <v>27</v>
      </c>
      <c r="Q1" s="47" t="s">
        <v>30</v>
      </c>
      <c r="R1" s="47" t="s">
        <v>30</v>
      </c>
    </row>
    <row r="2" spans="1:18">
      <c r="A2" s="171" t="s">
        <v>670</v>
      </c>
      <c r="B2" s="171">
        <v>1</v>
      </c>
      <c r="C2" s="171" t="s">
        <v>670</v>
      </c>
      <c r="D2" s="171">
        <v>1</v>
      </c>
      <c r="E2" s="171" t="s">
        <v>694</v>
      </c>
      <c r="F2" s="171">
        <v>1</v>
      </c>
      <c r="G2" s="171" t="s">
        <v>702</v>
      </c>
      <c r="H2" s="171">
        <v>1</v>
      </c>
      <c r="I2" s="171" t="s">
        <v>709</v>
      </c>
      <c r="J2" s="171">
        <v>1</v>
      </c>
      <c r="K2" s="171" t="s">
        <v>671</v>
      </c>
      <c r="L2" s="171">
        <v>3</v>
      </c>
      <c r="M2" s="171" t="s">
        <v>709</v>
      </c>
      <c r="N2" s="171">
        <v>1</v>
      </c>
      <c r="O2" s="171" t="s">
        <v>671</v>
      </c>
      <c r="P2" s="171">
        <v>2</v>
      </c>
      <c r="Q2" s="171" t="s">
        <v>674</v>
      </c>
      <c r="R2" s="171">
        <v>3</v>
      </c>
    </row>
    <row r="3" spans="1:18">
      <c r="A3" s="171" t="s">
        <v>721</v>
      </c>
      <c r="B3" s="171">
        <v>1</v>
      </c>
      <c r="C3" s="171" t="s">
        <v>721</v>
      </c>
      <c r="D3" s="171">
        <v>1</v>
      </c>
      <c r="E3" s="171" t="s">
        <v>721</v>
      </c>
      <c r="F3" s="171">
        <v>1</v>
      </c>
      <c r="G3" s="171" t="s">
        <v>721</v>
      </c>
      <c r="H3" s="171">
        <v>1</v>
      </c>
      <c r="I3" s="171" t="s">
        <v>643</v>
      </c>
      <c r="J3" s="171">
        <v>3</v>
      </c>
      <c r="K3" s="171" t="s">
        <v>710</v>
      </c>
      <c r="L3" s="171">
        <v>2</v>
      </c>
      <c r="M3" s="171" t="s">
        <v>643</v>
      </c>
      <c r="N3" s="171">
        <v>2</v>
      </c>
      <c r="O3" s="171" t="s">
        <v>674</v>
      </c>
      <c r="P3" s="171">
        <v>2</v>
      </c>
      <c r="Q3" s="171" t="s">
        <v>710</v>
      </c>
      <c r="R3" s="171">
        <v>2</v>
      </c>
    </row>
    <row r="4" spans="1:18">
      <c r="A4" s="171" t="s">
        <v>644</v>
      </c>
      <c r="B4" s="171">
        <v>1</v>
      </c>
      <c r="C4" s="171" t="s">
        <v>644</v>
      </c>
      <c r="D4" s="171">
        <v>1</v>
      </c>
      <c r="E4" s="171" t="s">
        <v>644</v>
      </c>
      <c r="F4" s="171">
        <v>1</v>
      </c>
      <c r="G4" s="171" t="s">
        <v>703</v>
      </c>
      <c r="H4" s="171">
        <v>1</v>
      </c>
      <c r="I4" s="171" t="s">
        <v>710</v>
      </c>
      <c r="J4" s="171">
        <v>2</v>
      </c>
      <c r="K4" s="171" t="s">
        <v>677</v>
      </c>
      <c r="L4" s="171">
        <v>1</v>
      </c>
      <c r="M4" s="171" t="s">
        <v>674</v>
      </c>
      <c r="N4" s="171">
        <v>2</v>
      </c>
      <c r="O4" s="171" t="s">
        <v>710</v>
      </c>
      <c r="P4" s="171">
        <v>2</v>
      </c>
      <c r="Q4" s="171" t="s">
        <v>677</v>
      </c>
      <c r="R4" s="171">
        <v>3</v>
      </c>
    </row>
    <row r="5" spans="1:18">
      <c r="A5" s="171" t="s">
        <v>672</v>
      </c>
      <c r="B5" s="171">
        <v>1</v>
      </c>
      <c r="C5" s="171" t="s">
        <v>672</v>
      </c>
      <c r="D5" s="171">
        <v>1</v>
      </c>
      <c r="E5" s="171" t="s">
        <v>672</v>
      </c>
      <c r="F5" s="171">
        <v>1</v>
      </c>
      <c r="G5" s="171" t="s">
        <v>644</v>
      </c>
      <c r="H5" s="171">
        <v>1</v>
      </c>
      <c r="I5" s="171" t="s">
        <v>677</v>
      </c>
      <c r="J5" s="171">
        <v>1</v>
      </c>
      <c r="K5" s="171" t="s">
        <v>678</v>
      </c>
      <c r="L5" s="171">
        <v>3</v>
      </c>
      <c r="M5" s="171" t="s">
        <v>738</v>
      </c>
      <c r="N5" s="171">
        <v>2</v>
      </c>
      <c r="O5" s="171" t="s">
        <v>745</v>
      </c>
      <c r="P5" s="171">
        <v>1</v>
      </c>
      <c r="Q5" s="171" t="s">
        <v>696</v>
      </c>
      <c r="R5" s="171">
        <v>4</v>
      </c>
    </row>
    <row r="6" spans="1:18">
      <c r="A6" s="171" t="s">
        <v>643</v>
      </c>
      <c r="B6" s="171">
        <v>1</v>
      </c>
      <c r="C6" s="171" t="s">
        <v>643</v>
      </c>
      <c r="D6" s="171">
        <v>1</v>
      </c>
      <c r="E6" s="171" t="s">
        <v>643</v>
      </c>
      <c r="F6" s="171">
        <v>1</v>
      </c>
      <c r="G6" s="171" t="s">
        <v>672</v>
      </c>
      <c r="H6" s="171">
        <v>1</v>
      </c>
      <c r="I6" s="171" t="s">
        <v>696</v>
      </c>
      <c r="J6" s="171">
        <v>3</v>
      </c>
      <c r="K6" s="171" t="s">
        <v>679</v>
      </c>
      <c r="L6" s="171">
        <v>1</v>
      </c>
      <c r="M6" s="171" t="s">
        <v>710</v>
      </c>
      <c r="N6" s="171">
        <v>3</v>
      </c>
      <c r="O6" s="171" t="s">
        <v>677</v>
      </c>
      <c r="P6" s="171">
        <v>2</v>
      </c>
      <c r="Q6" s="171" t="s">
        <v>681</v>
      </c>
      <c r="R6" s="171">
        <v>3</v>
      </c>
    </row>
    <row r="7" spans="1:18">
      <c r="A7" s="171" t="s">
        <v>673</v>
      </c>
      <c r="B7" s="171">
        <v>1</v>
      </c>
      <c r="C7" s="171" t="s">
        <v>673</v>
      </c>
      <c r="D7" s="171">
        <v>1</v>
      </c>
      <c r="E7" s="171" t="s">
        <v>673</v>
      </c>
      <c r="F7" s="171">
        <v>1</v>
      </c>
      <c r="G7" s="171" t="s">
        <v>643</v>
      </c>
      <c r="H7" s="171">
        <v>1</v>
      </c>
      <c r="I7" s="171" t="s">
        <v>711</v>
      </c>
      <c r="J7" s="171">
        <v>2</v>
      </c>
      <c r="K7" s="171" t="s">
        <v>681</v>
      </c>
      <c r="L7" s="171">
        <v>2</v>
      </c>
      <c r="M7" s="171" t="s">
        <v>677</v>
      </c>
      <c r="N7" s="171">
        <v>1</v>
      </c>
      <c r="O7" s="171" t="s">
        <v>696</v>
      </c>
      <c r="P7" s="171">
        <v>3</v>
      </c>
      <c r="Q7" s="171" t="s">
        <v>645</v>
      </c>
      <c r="R7" s="171">
        <v>2</v>
      </c>
    </row>
    <row r="8" spans="1:18">
      <c r="A8" s="171" t="s">
        <v>674</v>
      </c>
      <c r="B8" s="171">
        <v>2</v>
      </c>
      <c r="C8" s="171" t="s">
        <v>674</v>
      </c>
      <c r="D8" s="171">
        <v>2</v>
      </c>
      <c r="E8" s="171" t="s">
        <v>674</v>
      </c>
      <c r="F8" s="171">
        <v>1</v>
      </c>
      <c r="G8" s="171" t="s">
        <v>673</v>
      </c>
      <c r="H8" s="171">
        <v>1</v>
      </c>
      <c r="I8" s="171" t="s">
        <v>681</v>
      </c>
      <c r="J8" s="171">
        <v>2</v>
      </c>
      <c r="K8" s="171" t="s">
        <v>713</v>
      </c>
      <c r="L8" s="171">
        <v>1</v>
      </c>
      <c r="M8" s="171" t="s">
        <v>696</v>
      </c>
      <c r="N8" s="171">
        <v>3</v>
      </c>
      <c r="O8" s="171" t="s">
        <v>681</v>
      </c>
      <c r="P8" s="171">
        <v>3</v>
      </c>
      <c r="Q8" s="171" t="s">
        <v>753</v>
      </c>
      <c r="R8" s="171">
        <v>1</v>
      </c>
    </row>
    <row r="9" spans="1:18">
      <c r="A9" s="171" t="s">
        <v>675</v>
      </c>
      <c r="B9" s="171">
        <v>1</v>
      </c>
      <c r="C9" s="171" t="s">
        <v>675</v>
      </c>
      <c r="D9" s="171">
        <v>1</v>
      </c>
      <c r="E9" s="171" t="s">
        <v>675</v>
      </c>
      <c r="F9" s="171">
        <v>1</v>
      </c>
      <c r="G9" s="171" t="s">
        <v>674</v>
      </c>
      <c r="H9" s="171">
        <v>1</v>
      </c>
      <c r="I9" s="171" t="s">
        <v>713</v>
      </c>
      <c r="J9" s="171">
        <v>1</v>
      </c>
      <c r="K9" s="171" t="s">
        <v>714</v>
      </c>
      <c r="L9" s="171">
        <v>1</v>
      </c>
      <c r="M9" s="171" t="s">
        <v>680</v>
      </c>
      <c r="N9" s="171">
        <v>1</v>
      </c>
      <c r="O9" s="171" t="s">
        <v>746</v>
      </c>
      <c r="P9" s="171">
        <v>3</v>
      </c>
      <c r="Q9" s="171" t="s">
        <v>754</v>
      </c>
      <c r="R9" s="171">
        <v>1</v>
      </c>
    </row>
    <row r="10" spans="1:18">
      <c r="A10" s="171" t="s">
        <v>676</v>
      </c>
      <c r="B10" s="171">
        <v>2</v>
      </c>
      <c r="C10" s="171" t="s">
        <v>688</v>
      </c>
      <c r="D10" s="171">
        <v>2</v>
      </c>
      <c r="E10" s="171" t="s">
        <v>688</v>
      </c>
      <c r="F10" s="171">
        <v>1</v>
      </c>
      <c r="G10" s="171" t="s">
        <v>675</v>
      </c>
      <c r="H10" s="171">
        <v>1</v>
      </c>
      <c r="I10" s="171" t="s">
        <v>646</v>
      </c>
      <c r="J10" s="171">
        <v>1</v>
      </c>
      <c r="K10" s="171" t="s">
        <v>647</v>
      </c>
      <c r="L10" s="171">
        <v>2</v>
      </c>
      <c r="M10" s="171" t="s">
        <v>681</v>
      </c>
      <c r="N10" s="171">
        <v>3</v>
      </c>
      <c r="O10" s="171" t="s">
        <v>747</v>
      </c>
      <c r="P10" s="171">
        <v>1</v>
      </c>
      <c r="Q10" s="171" t="s">
        <v>755</v>
      </c>
      <c r="R10" s="171">
        <v>4</v>
      </c>
    </row>
    <row r="11" spans="1:18">
      <c r="A11" s="171" t="s">
        <v>677</v>
      </c>
      <c r="B11" s="171">
        <v>1</v>
      </c>
      <c r="C11" s="171" t="s">
        <v>677</v>
      </c>
      <c r="D11" s="171">
        <v>2</v>
      </c>
      <c r="E11" s="171" t="s">
        <v>695</v>
      </c>
      <c r="F11" s="171">
        <v>1</v>
      </c>
      <c r="G11" s="171" t="s">
        <v>688</v>
      </c>
      <c r="H11" s="171">
        <v>1</v>
      </c>
      <c r="I11" s="171" t="s">
        <v>714</v>
      </c>
      <c r="J11" s="171">
        <v>1</v>
      </c>
      <c r="K11" s="171" t="s">
        <v>722</v>
      </c>
      <c r="L11" s="171">
        <v>1</v>
      </c>
      <c r="M11" s="171" t="s">
        <v>739</v>
      </c>
      <c r="N11" s="171">
        <v>1</v>
      </c>
      <c r="O11" s="171" t="s">
        <v>645</v>
      </c>
      <c r="P11" s="171">
        <v>2</v>
      </c>
      <c r="Q11" s="171" t="s">
        <v>756</v>
      </c>
      <c r="R11" s="171">
        <v>1</v>
      </c>
    </row>
    <row r="12" spans="1:18">
      <c r="A12" s="171" t="s">
        <v>678</v>
      </c>
      <c r="B12" s="171">
        <v>3</v>
      </c>
      <c r="C12" s="171" t="s">
        <v>678</v>
      </c>
      <c r="D12" s="171">
        <v>3</v>
      </c>
      <c r="E12" s="171" t="s">
        <v>677</v>
      </c>
      <c r="F12" s="171">
        <v>1</v>
      </c>
      <c r="G12" s="171" t="s">
        <v>677</v>
      </c>
      <c r="H12" s="171">
        <v>2</v>
      </c>
      <c r="I12" s="171" t="s">
        <v>715</v>
      </c>
      <c r="J12" s="171">
        <v>1</v>
      </c>
      <c r="K12" s="171" t="s">
        <v>723</v>
      </c>
      <c r="L12" s="171">
        <v>1</v>
      </c>
      <c r="M12" s="171" t="s">
        <v>691</v>
      </c>
      <c r="N12" s="171">
        <v>2</v>
      </c>
      <c r="O12" s="171" t="s">
        <v>748</v>
      </c>
      <c r="P12" s="171">
        <v>2</v>
      </c>
      <c r="Q12" s="171" t="s">
        <v>757</v>
      </c>
      <c r="R12" s="171">
        <v>1</v>
      </c>
    </row>
    <row r="13" spans="1:18">
      <c r="A13" s="171" t="s">
        <v>679</v>
      </c>
      <c r="B13" s="171">
        <v>1</v>
      </c>
      <c r="C13" s="171" t="s">
        <v>679</v>
      </c>
      <c r="D13" s="171">
        <v>1</v>
      </c>
      <c r="E13" s="171" t="s">
        <v>696</v>
      </c>
      <c r="F13" s="171">
        <v>2</v>
      </c>
      <c r="G13" s="171" t="s">
        <v>678</v>
      </c>
      <c r="H13" s="171">
        <v>3</v>
      </c>
      <c r="I13" s="171" t="s">
        <v>716</v>
      </c>
      <c r="J13" s="171">
        <v>1</v>
      </c>
      <c r="K13" s="171" t="s">
        <v>724</v>
      </c>
      <c r="L13" s="171">
        <v>6</v>
      </c>
      <c r="M13" s="171" t="s">
        <v>647</v>
      </c>
      <c r="N13" s="171">
        <v>2</v>
      </c>
      <c r="O13" s="171" t="s">
        <v>749</v>
      </c>
      <c r="P13" s="171">
        <v>1</v>
      </c>
      <c r="Q13" s="171" t="s">
        <v>758</v>
      </c>
      <c r="R13" s="171">
        <v>5</v>
      </c>
    </row>
    <row r="14" spans="1:18">
      <c r="A14" s="171" t="s">
        <v>680</v>
      </c>
      <c r="B14" s="171">
        <v>1</v>
      </c>
      <c r="C14" s="171" t="s">
        <v>680</v>
      </c>
      <c r="D14" s="171">
        <v>1</v>
      </c>
      <c r="E14" s="171" t="s">
        <v>697</v>
      </c>
      <c r="F14" s="171">
        <v>2</v>
      </c>
      <c r="G14" s="171" t="s">
        <v>679</v>
      </c>
      <c r="H14" s="171">
        <v>1</v>
      </c>
      <c r="I14" s="171" t="s">
        <v>647</v>
      </c>
      <c r="J14" s="171">
        <v>2</v>
      </c>
      <c r="K14" s="171" t="s">
        <v>725</v>
      </c>
      <c r="L14" s="171">
        <v>6</v>
      </c>
      <c r="M14" s="171" t="s">
        <v>740</v>
      </c>
      <c r="N14" s="171">
        <v>1</v>
      </c>
      <c r="O14" s="171" t="s">
        <v>750</v>
      </c>
      <c r="P14" s="171">
        <v>2</v>
      </c>
      <c r="Q14" s="171" t="s">
        <v>758</v>
      </c>
      <c r="R14" s="171">
        <v>5</v>
      </c>
    </row>
    <row r="15" spans="1:18">
      <c r="A15" s="171" t="s">
        <v>712</v>
      </c>
      <c r="B15" s="171">
        <v>2</v>
      </c>
      <c r="C15" s="171" t="s">
        <v>712</v>
      </c>
      <c r="D15" s="171">
        <v>2</v>
      </c>
      <c r="E15" s="171" t="s">
        <v>682</v>
      </c>
      <c r="F15" s="171">
        <v>1</v>
      </c>
      <c r="G15" s="171" t="s">
        <v>697</v>
      </c>
      <c r="H15" s="171">
        <v>2</v>
      </c>
      <c r="I15" s="171" t="s">
        <v>717</v>
      </c>
      <c r="J15" s="171">
        <v>3</v>
      </c>
      <c r="K15" s="171" t="s">
        <v>726</v>
      </c>
      <c r="L15" s="171">
        <v>2</v>
      </c>
      <c r="M15" s="171" t="s">
        <v>717</v>
      </c>
      <c r="N15" s="171">
        <v>3</v>
      </c>
      <c r="O15" s="171" t="s">
        <v>751</v>
      </c>
      <c r="P15" s="171">
        <v>2</v>
      </c>
      <c r="Q15" s="171" t="s">
        <v>760</v>
      </c>
      <c r="R15" s="171">
        <v>2</v>
      </c>
    </row>
    <row r="16" spans="1:18">
      <c r="A16" s="171" t="str">
        <f>A15</f>
        <v>(DR) Matematykayka</v>
      </c>
      <c r="B16" s="171">
        <v>1</v>
      </c>
      <c r="C16" s="171" t="str">
        <f>C15</f>
        <v>(DR) Matematykayka</v>
      </c>
      <c r="D16" s="171">
        <v>1</v>
      </c>
      <c r="E16" s="171" t="s">
        <v>645</v>
      </c>
      <c r="F16" s="171">
        <v>2</v>
      </c>
      <c r="G16" s="171" t="s">
        <v>689</v>
      </c>
      <c r="H16" s="171">
        <v>1</v>
      </c>
      <c r="I16" s="171" t="s">
        <v>718</v>
      </c>
      <c r="J16" s="171">
        <v>1</v>
      </c>
      <c r="K16" s="171" t="s">
        <v>727</v>
      </c>
      <c r="L16" s="171">
        <v>1</v>
      </c>
      <c r="M16" s="171" t="s">
        <v>741</v>
      </c>
      <c r="N16" s="171">
        <v>1</v>
      </c>
      <c r="O16" s="171" t="s">
        <v>752</v>
      </c>
      <c r="P16" s="171">
        <v>5</v>
      </c>
      <c r="Q16" s="171" t="s">
        <v>761</v>
      </c>
      <c r="R16" s="171">
        <v>2</v>
      </c>
    </row>
    <row r="17" spans="1:18">
      <c r="A17" s="171" t="s">
        <v>682</v>
      </c>
      <c r="B17" s="171">
        <v>1</v>
      </c>
      <c r="C17" s="171" t="s">
        <v>689</v>
      </c>
      <c r="D17" s="171">
        <v>1</v>
      </c>
      <c r="E17" s="171" t="s">
        <v>698</v>
      </c>
      <c r="F17" s="171">
        <v>3</v>
      </c>
      <c r="G17" s="171" t="s">
        <v>647</v>
      </c>
      <c r="H17" s="171">
        <v>2</v>
      </c>
      <c r="I17" s="171" t="s">
        <v>719</v>
      </c>
      <c r="J17" s="171">
        <v>6</v>
      </c>
      <c r="K17" s="171" t="s">
        <v>728</v>
      </c>
      <c r="L17" s="171">
        <v>1</v>
      </c>
      <c r="M17" s="171" t="s">
        <v>742</v>
      </c>
      <c r="N17" s="171">
        <v>4</v>
      </c>
      <c r="O17" s="46" t="s">
        <v>648</v>
      </c>
      <c r="P17" s="46"/>
      <c r="Q17" s="171" t="s">
        <v>759</v>
      </c>
      <c r="R17" s="171">
        <v>1</v>
      </c>
    </row>
    <row r="18" spans="1:18">
      <c r="A18" s="171" t="s">
        <v>683</v>
      </c>
      <c r="B18" s="171">
        <v>1</v>
      </c>
      <c r="C18" s="171" t="s">
        <v>683</v>
      </c>
      <c r="D18" s="171">
        <v>2</v>
      </c>
      <c r="E18" s="171" t="s">
        <v>685</v>
      </c>
      <c r="F18" s="171">
        <v>1</v>
      </c>
      <c r="G18" s="171" t="s">
        <v>704</v>
      </c>
      <c r="H18" s="171">
        <v>3</v>
      </c>
      <c r="I18" s="171" t="s">
        <v>720</v>
      </c>
      <c r="J18" s="171">
        <v>6</v>
      </c>
      <c r="K18" s="171" t="s">
        <v>729</v>
      </c>
      <c r="L18" s="171">
        <v>1</v>
      </c>
      <c r="M18" s="171" t="s">
        <v>743</v>
      </c>
      <c r="N18" s="171">
        <v>4</v>
      </c>
      <c r="O18" s="46" t="s">
        <v>648</v>
      </c>
      <c r="P18" s="46"/>
      <c r="Q18" s="171" t="s">
        <v>762</v>
      </c>
      <c r="R18" s="171">
        <v>1</v>
      </c>
    </row>
    <row r="19" spans="1:18">
      <c r="A19" s="171" t="s">
        <v>684</v>
      </c>
      <c r="B19" s="171">
        <v>1</v>
      </c>
      <c r="C19" s="171" t="s">
        <v>690</v>
      </c>
      <c r="D19" s="171">
        <v>2</v>
      </c>
      <c r="E19" s="171" t="s">
        <v>686</v>
      </c>
      <c r="F19" s="171">
        <v>1</v>
      </c>
      <c r="G19" s="171" t="s">
        <v>705</v>
      </c>
      <c r="H19" s="171">
        <v>2</v>
      </c>
      <c r="I19" s="46" t="s">
        <v>648</v>
      </c>
      <c r="J19" s="46"/>
      <c r="K19" s="171" t="s">
        <v>730</v>
      </c>
      <c r="L19" s="171">
        <v>3</v>
      </c>
      <c r="M19" s="171" t="s">
        <v>693</v>
      </c>
      <c r="N19" s="171">
        <v>2</v>
      </c>
      <c r="O19" s="46" t="s">
        <v>648</v>
      </c>
      <c r="P19" s="46"/>
      <c r="Q19" s="171" t="s">
        <v>763</v>
      </c>
      <c r="R19" s="171">
        <v>4</v>
      </c>
    </row>
    <row r="20" spans="1:18">
      <c r="A20" s="171" t="s">
        <v>647</v>
      </c>
      <c r="B20" s="171">
        <v>2</v>
      </c>
      <c r="C20" s="171" t="s">
        <v>715</v>
      </c>
      <c r="D20" s="171">
        <v>1</v>
      </c>
      <c r="E20" s="171" t="s">
        <v>699</v>
      </c>
      <c r="F20" s="171">
        <v>2</v>
      </c>
      <c r="G20" s="171" t="s">
        <v>707</v>
      </c>
      <c r="H20" s="171">
        <v>1</v>
      </c>
      <c r="I20" s="46" t="s">
        <v>648</v>
      </c>
      <c r="J20" s="46"/>
      <c r="K20" s="171" t="s">
        <v>731</v>
      </c>
      <c r="L20" s="171">
        <v>2</v>
      </c>
      <c r="M20" s="46" t="s">
        <v>648</v>
      </c>
      <c r="N20" s="46"/>
      <c r="O20" s="46" t="s">
        <v>648</v>
      </c>
      <c r="P20" s="46"/>
      <c r="Q20" s="171" t="s">
        <v>764</v>
      </c>
      <c r="R20" s="171">
        <v>2</v>
      </c>
    </row>
    <row r="21" spans="1:18">
      <c r="A21" s="171" t="s">
        <v>685</v>
      </c>
      <c r="B21" s="171">
        <v>1</v>
      </c>
      <c r="C21" s="171" t="s">
        <v>647</v>
      </c>
      <c r="D21" s="171">
        <v>2</v>
      </c>
      <c r="E21" s="171" t="s">
        <v>700</v>
      </c>
      <c r="F21" s="171">
        <v>1</v>
      </c>
      <c r="G21" s="171" t="s">
        <v>706</v>
      </c>
      <c r="H21" s="171">
        <v>3</v>
      </c>
      <c r="I21" s="46" t="s">
        <v>648</v>
      </c>
      <c r="J21" s="46"/>
      <c r="K21" s="171" t="s">
        <v>732</v>
      </c>
      <c r="L21" s="171">
        <v>1</v>
      </c>
      <c r="M21" s="46" t="s">
        <v>648</v>
      </c>
      <c r="N21" s="46"/>
      <c r="O21" s="46" t="s">
        <v>648</v>
      </c>
      <c r="P21" s="46"/>
      <c r="Q21" s="171" t="s">
        <v>765</v>
      </c>
      <c r="R21" s="171">
        <v>3</v>
      </c>
    </row>
    <row r="22" spans="1:18">
      <c r="A22" s="171" t="s">
        <v>686</v>
      </c>
      <c r="B22" s="171">
        <v>1</v>
      </c>
      <c r="C22" s="171" t="s">
        <v>768</v>
      </c>
      <c r="D22" s="171">
        <v>3</v>
      </c>
      <c r="E22" s="171" t="s">
        <v>771</v>
      </c>
      <c r="F22" s="171">
        <v>3</v>
      </c>
      <c r="G22" s="171" t="s">
        <v>708</v>
      </c>
      <c r="H22" s="171">
        <v>5</v>
      </c>
      <c r="I22" s="46" t="s">
        <v>648</v>
      </c>
      <c r="J22" s="46"/>
      <c r="K22" s="171" t="s">
        <v>649</v>
      </c>
      <c r="L22" s="171">
        <v>3</v>
      </c>
      <c r="M22" s="46" t="s">
        <v>648</v>
      </c>
      <c r="N22" s="46"/>
      <c r="O22" s="46" t="s">
        <v>648</v>
      </c>
      <c r="P22" s="46"/>
      <c r="Q22" s="46" t="s">
        <v>648</v>
      </c>
      <c r="R22" s="46"/>
    </row>
    <row r="23" spans="1:18">
      <c r="A23" s="171" t="s">
        <v>687</v>
      </c>
      <c r="B23" s="171">
        <v>1</v>
      </c>
      <c r="C23" s="171" t="s">
        <v>769</v>
      </c>
      <c r="D23" s="171">
        <v>3</v>
      </c>
      <c r="E23" s="171" t="s">
        <v>770</v>
      </c>
      <c r="F23" s="171">
        <v>3</v>
      </c>
      <c r="I23" s="46" t="s">
        <v>648</v>
      </c>
      <c r="J23" s="46"/>
      <c r="K23" s="171" t="s">
        <v>733</v>
      </c>
      <c r="L23" s="171">
        <v>2</v>
      </c>
      <c r="M23" s="46" t="s">
        <v>648</v>
      </c>
      <c r="N23" s="46"/>
      <c r="O23" s="46" t="s">
        <v>648</v>
      </c>
      <c r="P23" s="46"/>
      <c r="Q23" s="46" t="s">
        <v>648</v>
      </c>
      <c r="R23" s="46"/>
    </row>
    <row r="24" spans="1:18">
      <c r="A24" s="171" t="s">
        <v>636</v>
      </c>
      <c r="B24" s="171">
        <v>6</v>
      </c>
      <c r="C24" s="171" t="s">
        <v>692</v>
      </c>
      <c r="D24" s="171">
        <v>1</v>
      </c>
      <c r="E24" s="171" t="s">
        <v>701</v>
      </c>
      <c r="F24" s="171">
        <v>6</v>
      </c>
      <c r="I24" s="46" t="s">
        <v>648</v>
      </c>
      <c r="J24" s="46"/>
      <c r="K24" s="171" t="s">
        <v>735</v>
      </c>
      <c r="L24" s="171">
        <v>2</v>
      </c>
      <c r="M24" s="46" t="s">
        <v>648</v>
      </c>
      <c r="N24" s="46"/>
      <c r="O24" s="46" t="s">
        <v>648</v>
      </c>
      <c r="P24" s="46"/>
      <c r="Q24" s="46" t="s">
        <v>648</v>
      </c>
      <c r="R24" s="46"/>
    </row>
    <row r="25" spans="1:18">
      <c r="A25" s="171" t="s">
        <v>637</v>
      </c>
      <c r="B25" s="171">
        <v>6</v>
      </c>
      <c r="C25" s="171" t="s">
        <v>766</v>
      </c>
      <c r="D25" s="171">
        <v>5</v>
      </c>
      <c r="E25" s="171" t="s">
        <v>693</v>
      </c>
      <c r="F25" s="171">
        <v>3</v>
      </c>
      <c r="I25" s="46" t="s">
        <v>648</v>
      </c>
      <c r="J25" s="46"/>
      <c r="K25" s="171" t="s">
        <v>736</v>
      </c>
      <c r="L25" s="171">
        <v>5</v>
      </c>
      <c r="M25" s="46" t="s">
        <v>648</v>
      </c>
      <c r="N25" s="46"/>
      <c r="O25" s="46" t="s">
        <v>648</v>
      </c>
      <c r="P25" s="46"/>
      <c r="Q25" s="46" t="s">
        <v>648</v>
      </c>
      <c r="R25" s="46"/>
    </row>
    <row r="26" spans="1:18">
      <c r="A26" s="46" t="s">
        <v>648</v>
      </c>
      <c r="B26" s="46"/>
      <c r="C26" s="171" t="s">
        <v>638</v>
      </c>
      <c r="D26" s="171">
        <v>5</v>
      </c>
      <c r="I26" s="46" t="s">
        <v>648</v>
      </c>
      <c r="J26" s="46"/>
      <c r="K26" s="171" t="s">
        <v>737</v>
      </c>
      <c r="L26" s="171">
        <v>2</v>
      </c>
      <c r="M26" s="46" t="s">
        <v>648</v>
      </c>
      <c r="N26" s="46"/>
      <c r="O26" s="46" t="s">
        <v>648</v>
      </c>
      <c r="P26" s="46"/>
      <c r="Q26" s="46" t="s">
        <v>648</v>
      </c>
      <c r="R26" s="46"/>
    </row>
    <row r="27" spans="1:18">
      <c r="A27" s="46" t="s">
        <v>648</v>
      </c>
      <c r="B27" s="46"/>
      <c r="C27" s="171" t="s">
        <v>693</v>
      </c>
      <c r="D27" s="171">
        <v>3</v>
      </c>
      <c r="I27" s="46" t="s">
        <v>648</v>
      </c>
      <c r="J27" s="46"/>
      <c r="K27" s="171" t="s">
        <v>734</v>
      </c>
      <c r="L27" s="171">
        <v>3</v>
      </c>
      <c r="M27" s="46" t="s">
        <v>648</v>
      </c>
      <c r="N27" s="46"/>
      <c r="O27" s="46" t="s">
        <v>648</v>
      </c>
      <c r="P27" s="46"/>
      <c r="Q27" s="46" t="s">
        <v>648</v>
      </c>
      <c r="R27" s="46"/>
    </row>
    <row r="28" spans="1:18">
      <c r="A28" s="46" t="s">
        <v>648</v>
      </c>
      <c r="B28" s="46"/>
      <c r="C28" s="46" t="s">
        <v>648</v>
      </c>
      <c r="D28" s="46"/>
      <c r="I28" s="46" t="s">
        <v>648</v>
      </c>
      <c r="J28" s="46"/>
      <c r="M28" s="46" t="s">
        <v>648</v>
      </c>
      <c r="N28" s="46"/>
      <c r="O28" s="46" t="s">
        <v>648</v>
      </c>
      <c r="P28" s="46"/>
      <c r="Q28" s="46" t="s">
        <v>648</v>
      </c>
      <c r="R28" s="46"/>
    </row>
    <row r="29" spans="1:18">
      <c r="A29" s="46" t="s">
        <v>648</v>
      </c>
      <c r="B29" s="46"/>
      <c r="C29" s="46" t="s">
        <v>648</v>
      </c>
      <c r="D29" s="46"/>
      <c r="I29" s="46" t="s">
        <v>648</v>
      </c>
      <c r="J29" s="46"/>
      <c r="M29" s="46" t="s">
        <v>648</v>
      </c>
      <c r="N29" s="46"/>
      <c r="O29" s="46" t="s">
        <v>648</v>
      </c>
      <c r="P29" s="46"/>
      <c r="Q29" s="46" t="s">
        <v>648</v>
      </c>
      <c r="R29" s="46"/>
    </row>
    <row r="30" spans="1:18">
      <c r="A30" s="46" t="s">
        <v>648</v>
      </c>
      <c r="B30" s="46"/>
      <c r="C30" s="46" t="s">
        <v>648</v>
      </c>
      <c r="D30" s="46"/>
      <c r="I30" s="46" t="s">
        <v>648</v>
      </c>
      <c r="J30" s="46"/>
      <c r="M30" s="46" t="s">
        <v>648</v>
      </c>
      <c r="N30" s="46"/>
      <c r="O30" s="46" t="s">
        <v>648</v>
      </c>
      <c r="P30" s="46"/>
      <c r="Q30" s="46" t="s">
        <v>648</v>
      </c>
      <c r="R30" s="46"/>
    </row>
    <row r="31" spans="1:18">
      <c r="A31" s="46" t="s">
        <v>648</v>
      </c>
      <c r="B31" s="46"/>
      <c r="C31" s="46" t="s">
        <v>648</v>
      </c>
      <c r="D31" s="46"/>
      <c r="I31" s="46" t="s">
        <v>648</v>
      </c>
      <c r="J31" s="46"/>
      <c r="M31" s="46" t="s">
        <v>648</v>
      </c>
      <c r="N31" s="46"/>
      <c r="O31" s="46" t="s">
        <v>648</v>
      </c>
      <c r="P31" s="46"/>
      <c r="Q31" s="46" t="s">
        <v>648</v>
      </c>
      <c r="R31" s="46"/>
    </row>
    <row r="32" spans="1:18">
      <c r="A32" s="46" t="s">
        <v>648</v>
      </c>
      <c r="B32" s="46"/>
      <c r="C32" s="46" t="s">
        <v>648</v>
      </c>
      <c r="D32" s="46"/>
      <c r="I32" s="46" t="s">
        <v>648</v>
      </c>
      <c r="J32" s="46"/>
      <c r="M32" s="46" t="s">
        <v>648</v>
      </c>
      <c r="N32" s="46"/>
      <c r="O32" s="46" t="s">
        <v>648</v>
      </c>
      <c r="P32" s="46"/>
      <c r="Q32" s="46" t="s">
        <v>648</v>
      </c>
      <c r="R32" s="46"/>
    </row>
    <row r="33" spans="1:18">
      <c r="A33" s="46" t="s">
        <v>648</v>
      </c>
      <c r="B33" s="46"/>
      <c r="C33" s="46" t="s">
        <v>648</v>
      </c>
      <c r="D33" s="46"/>
      <c r="I33" s="46" t="s">
        <v>648</v>
      </c>
      <c r="J33" s="46"/>
      <c r="M33" s="46" t="s">
        <v>648</v>
      </c>
      <c r="N33" s="46"/>
      <c r="O33" s="46" t="s">
        <v>648</v>
      </c>
      <c r="P33" s="46"/>
      <c r="Q33" s="46" t="s">
        <v>648</v>
      </c>
      <c r="R33" s="46"/>
    </row>
    <row r="34" spans="1:18">
      <c r="A34" s="46" t="s">
        <v>648</v>
      </c>
      <c r="B34" s="46"/>
      <c r="C34" s="46" t="s">
        <v>648</v>
      </c>
      <c r="D34" s="46"/>
      <c r="I34" s="46" t="s">
        <v>648</v>
      </c>
      <c r="J34" s="46"/>
      <c r="M34" s="46" t="s">
        <v>648</v>
      </c>
      <c r="N34" s="46"/>
      <c r="O34" s="46" t="s">
        <v>648</v>
      </c>
      <c r="P34" s="46"/>
      <c r="Q34" s="46" t="s">
        <v>648</v>
      </c>
      <c r="R34" s="46"/>
    </row>
    <row r="35" spans="1:18">
      <c r="A35" s="46" t="s">
        <v>648</v>
      </c>
      <c r="B35" s="46"/>
      <c r="C35" s="46" t="s">
        <v>648</v>
      </c>
      <c r="D35" s="46"/>
      <c r="E35" s="46" t="s">
        <v>648</v>
      </c>
      <c r="F35" s="46"/>
      <c r="G35" s="46" t="s">
        <v>648</v>
      </c>
      <c r="H35" s="46"/>
      <c r="I35" s="46" t="s">
        <v>648</v>
      </c>
      <c r="J35" s="46"/>
      <c r="M35" s="46" t="s">
        <v>648</v>
      </c>
      <c r="N35" s="46"/>
      <c r="O35" s="46" t="s">
        <v>648</v>
      </c>
      <c r="P35" s="46"/>
      <c r="Q35" s="46" t="s">
        <v>648</v>
      </c>
      <c r="R35" s="46"/>
    </row>
    <row r="36" spans="1:18">
      <c r="A36" s="46" t="s">
        <v>648</v>
      </c>
      <c r="B36" s="46"/>
      <c r="C36" s="46" t="s">
        <v>648</v>
      </c>
      <c r="D36" s="46"/>
      <c r="E36" s="46" t="s">
        <v>648</v>
      </c>
      <c r="F36" s="46"/>
      <c r="G36" s="46" t="s">
        <v>648</v>
      </c>
      <c r="H36" s="46"/>
      <c r="I36" s="46" t="s">
        <v>648</v>
      </c>
      <c r="J36" s="46"/>
      <c r="M36" s="46" t="s">
        <v>648</v>
      </c>
      <c r="N36" s="46"/>
      <c r="O36" s="46" t="s">
        <v>648</v>
      </c>
      <c r="P36" s="46"/>
      <c r="Q36" s="46" t="s">
        <v>648</v>
      </c>
      <c r="R36" s="46"/>
    </row>
    <row r="37" spans="1:18">
      <c r="A37" s="46" t="s">
        <v>648</v>
      </c>
      <c r="B37" s="46"/>
      <c r="C37" s="46" t="s">
        <v>648</v>
      </c>
      <c r="D37" s="46"/>
      <c r="E37" s="46" t="s">
        <v>648</v>
      </c>
      <c r="F37" s="46"/>
      <c r="G37" s="46" t="s">
        <v>648</v>
      </c>
      <c r="H37" s="46"/>
      <c r="I37" s="46" t="s">
        <v>648</v>
      </c>
      <c r="J37" s="46"/>
      <c r="M37" s="46" t="s">
        <v>648</v>
      </c>
      <c r="N37" s="46"/>
      <c r="O37" s="46" t="s">
        <v>648</v>
      </c>
      <c r="P37" s="46"/>
      <c r="Q37" s="46" t="s">
        <v>648</v>
      </c>
      <c r="R37" s="46"/>
    </row>
    <row r="38" spans="1:18">
      <c r="A38" s="46" t="s">
        <v>648</v>
      </c>
      <c r="B38" s="46"/>
      <c r="C38" s="46" t="s">
        <v>648</v>
      </c>
      <c r="D38" s="46"/>
      <c r="E38" s="46" t="s">
        <v>648</v>
      </c>
      <c r="F38" s="46"/>
      <c r="G38" s="46" t="s">
        <v>648</v>
      </c>
      <c r="H38" s="46"/>
      <c r="I38" s="46" t="s">
        <v>648</v>
      </c>
      <c r="J38" s="46"/>
      <c r="K38" s="46" t="s">
        <v>648</v>
      </c>
      <c r="L38" s="46"/>
      <c r="M38" s="46" t="s">
        <v>648</v>
      </c>
      <c r="N38" s="46"/>
      <c r="O38" s="46" t="s">
        <v>648</v>
      </c>
      <c r="P38" s="46"/>
      <c r="Q38" s="46" t="s">
        <v>648</v>
      </c>
      <c r="R38" s="46"/>
    </row>
    <row r="39" spans="1:18">
      <c r="A39" s="46" t="s">
        <v>648</v>
      </c>
      <c r="B39" s="46"/>
      <c r="C39" s="46" t="s">
        <v>648</v>
      </c>
      <c r="D39" s="46"/>
      <c r="E39" s="46" t="s">
        <v>648</v>
      </c>
      <c r="F39" s="46"/>
      <c r="G39" s="46" t="s">
        <v>648</v>
      </c>
      <c r="H39" s="46"/>
      <c r="I39" s="46" t="s">
        <v>648</v>
      </c>
      <c r="J39" s="46"/>
      <c r="K39" s="46" t="s">
        <v>648</v>
      </c>
      <c r="L39" s="46"/>
      <c r="M39" s="46" t="s">
        <v>648</v>
      </c>
      <c r="N39" s="46"/>
      <c r="O39" s="46" t="s">
        <v>648</v>
      </c>
      <c r="P39" s="46"/>
      <c r="Q39" s="46" t="s">
        <v>648</v>
      </c>
      <c r="R39" s="46"/>
    </row>
    <row r="40" spans="1:18">
      <c r="A40" s="46" t="s">
        <v>648</v>
      </c>
      <c r="B40" s="46"/>
      <c r="C40" s="46" t="s">
        <v>648</v>
      </c>
      <c r="D40" s="46"/>
      <c r="E40" s="46" t="s">
        <v>648</v>
      </c>
      <c r="F40" s="46"/>
      <c r="G40" s="46" t="s">
        <v>648</v>
      </c>
      <c r="H40" s="46"/>
      <c r="I40" s="46" t="s">
        <v>648</v>
      </c>
      <c r="J40" s="46"/>
      <c r="K40" s="46" t="s">
        <v>648</v>
      </c>
      <c r="L40" s="46"/>
      <c r="M40" s="46" t="s">
        <v>648</v>
      </c>
      <c r="N40" s="46"/>
      <c r="O40" s="46" t="s">
        <v>648</v>
      </c>
      <c r="P40" s="46"/>
      <c r="Q40" s="46" t="s">
        <v>648</v>
      </c>
      <c r="R40" s="46"/>
    </row>
    <row r="41" spans="1:18">
      <c r="A41" s="46" t="s">
        <v>648</v>
      </c>
      <c r="B41" s="46"/>
      <c r="C41" s="46" t="s">
        <v>648</v>
      </c>
      <c r="D41" s="46"/>
      <c r="E41" s="46" t="s">
        <v>648</v>
      </c>
      <c r="F41" s="46"/>
      <c r="G41" s="171" t="s">
        <v>648</v>
      </c>
      <c r="H41" s="46"/>
      <c r="I41" s="171" t="s">
        <v>648</v>
      </c>
      <c r="J41" s="46"/>
      <c r="K41" s="171" t="s">
        <v>648</v>
      </c>
      <c r="L41" s="46"/>
      <c r="M41" s="171" t="s">
        <v>648</v>
      </c>
      <c r="N41" s="46"/>
      <c r="O41" s="171" t="s">
        <v>648</v>
      </c>
      <c r="P41" s="46"/>
      <c r="Q41" s="171" t="s">
        <v>648</v>
      </c>
      <c r="R41" s="46"/>
    </row>
    <row r="42" spans="1:18">
      <c r="A42" s="46" t="s">
        <v>648</v>
      </c>
      <c r="B42" s="46"/>
      <c r="C42" s="46" t="s">
        <v>648</v>
      </c>
      <c r="D42" s="46"/>
      <c r="E42" s="46" t="s">
        <v>648</v>
      </c>
      <c r="F42" s="46"/>
      <c r="G42" s="171" t="s">
        <v>648</v>
      </c>
      <c r="H42" s="46"/>
      <c r="I42" s="171" t="s">
        <v>648</v>
      </c>
      <c r="J42" s="46"/>
      <c r="K42" s="171" t="s">
        <v>648</v>
      </c>
      <c r="L42" s="46"/>
      <c r="M42" s="171" t="s">
        <v>648</v>
      </c>
      <c r="N42" s="46"/>
      <c r="O42" s="171" t="s">
        <v>648</v>
      </c>
      <c r="P42" s="46"/>
      <c r="Q42" s="171" t="s">
        <v>648</v>
      </c>
      <c r="R42" s="46"/>
    </row>
    <row r="43" spans="1:18">
      <c r="A43" s="46" t="s">
        <v>648</v>
      </c>
      <c r="B43" s="46"/>
      <c r="C43" s="46" t="s">
        <v>648</v>
      </c>
      <c r="D43" s="46"/>
      <c r="E43" s="46" t="s">
        <v>648</v>
      </c>
      <c r="F43" s="46"/>
      <c r="G43" s="171" t="s">
        <v>648</v>
      </c>
      <c r="H43" s="46"/>
      <c r="I43" s="171" t="s">
        <v>648</v>
      </c>
      <c r="J43" s="46"/>
      <c r="K43" s="171" t="s">
        <v>648</v>
      </c>
      <c r="L43" s="46"/>
      <c r="M43" s="171" t="s">
        <v>648</v>
      </c>
      <c r="N43" s="46"/>
      <c r="O43" s="171" t="s">
        <v>648</v>
      </c>
      <c r="P43" s="46"/>
      <c r="Q43" s="171" t="s">
        <v>648</v>
      </c>
      <c r="R43" s="46"/>
    </row>
    <row r="44" spans="1:18">
      <c r="A44" s="46" t="s">
        <v>648</v>
      </c>
      <c r="B44" s="46"/>
      <c r="C44" s="46" t="s">
        <v>648</v>
      </c>
      <c r="D44" s="46"/>
      <c r="E44" s="46" t="s">
        <v>648</v>
      </c>
      <c r="F44" s="46"/>
      <c r="G44" s="171" t="s">
        <v>648</v>
      </c>
      <c r="H44" s="46"/>
      <c r="I44" s="171" t="s">
        <v>648</v>
      </c>
      <c r="J44" s="46"/>
      <c r="K44" s="171" t="s">
        <v>648</v>
      </c>
      <c r="L44" s="46"/>
      <c r="M44" s="171" t="s">
        <v>648</v>
      </c>
      <c r="N44" s="46"/>
      <c r="O44" s="171" t="s">
        <v>648</v>
      </c>
      <c r="P44" s="46"/>
      <c r="Q44" s="171" t="s">
        <v>648</v>
      </c>
      <c r="R44" s="46"/>
    </row>
    <row r="45" spans="1:18">
      <c r="A45" s="46" t="s">
        <v>648</v>
      </c>
      <c r="B45" s="46"/>
      <c r="C45" s="46" t="s">
        <v>648</v>
      </c>
      <c r="D45" s="46"/>
      <c r="E45" s="46" t="s">
        <v>648</v>
      </c>
      <c r="F45" s="46"/>
      <c r="G45" s="171" t="s">
        <v>648</v>
      </c>
      <c r="H45" s="46"/>
      <c r="I45" s="171" t="s">
        <v>648</v>
      </c>
      <c r="J45" s="46"/>
      <c r="K45" s="171" t="s">
        <v>648</v>
      </c>
      <c r="L45" s="46"/>
      <c r="M45" s="171" t="s">
        <v>648</v>
      </c>
      <c r="N45" s="46"/>
      <c r="O45" s="171" t="s">
        <v>648</v>
      </c>
      <c r="P45" s="46"/>
      <c r="Q45" s="171" t="s">
        <v>648</v>
      </c>
      <c r="R45" s="46"/>
    </row>
    <row r="46" spans="1:18">
      <c r="A46" s="46" t="s">
        <v>648</v>
      </c>
      <c r="B46" s="46"/>
      <c r="C46" s="46" t="s">
        <v>648</v>
      </c>
      <c r="D46" s="46"/>
      <c r="E46" s="46" t="s">
        <v>648</v>
      </c>
      <c r="F46" s="46"/>
      <c r="G46" s="171" t="s">
        <v>648</v>
      </c>
      <c r="H46" s="46"/>
      <c r="I46" s="171" t="s">
        <v>648</v>
      </c>
      <c r="J46" s="46"/>
      <c r="K46" s="171" t="s">
        <v>648</v>
      </c>
      <c r="L46" s="46"/>
      <c r="M46" s="171" t="s">
        <v>648</v>
      </c>
      <c r="N46" s="46"/>
      <c r="O46" s="171" t="s">
        <v>648</v>
      </c>
      <c r="P46" s="46"/>
      <c r="Q46" s="171" t="s">
        <v>648</v>
      </c>
      <c r="R46" s="46"/>
    </row>
    <row r="47" spans="1:18">
      <c r="A47" s="46" t="s">
        <v>648</v>
      </c>
      <c r="B47" s="46"/>
      <c r="C47" s="46" t="s">
        <v>648</v>
      </c>
      <c r="D47" s="46"/>
      <c r="E47" s="46" t="s">
        <v>648</v>
      </c>
      <c r="F47" s="46"/>
      <c r="G47" s="171" t="s">
        <v>648</v>
      </c>
      <c r="H47" s="46"/>
      <c r="I47" s="171" t="s">
        <v>648</v>
      </c>
      <c r="J47" s="46"/>
      <c r="K47" s="171" t="s">
        <v>648</v>
      </c>
      <c r="L47" s="46"/>
      <c r="M47" s="171" t="s">
        <v>648</v>
      </c>
      <c r="N47" s="46"/>
      <c r="O47" s="171" t="s">
        <v>648</v>
      </c>
      <c r="P47" s="46"/>
      <c r="Q47" s="171" t="s">
        <v>648</v>
      </c>
      <c r="R47" s="4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workbookViewId="0">
      <pane ySplit="1" topLeftCell="A2" activePane="bottomLeft" state="frozenSplit"/>
      <selection activeCell="D1" sqref="D1"/>
      <selection pane="bottomLeft" activeCell="A2" sqref="A2"/>
    </sheetView>
  </sheetViews>
  <sheetFormatPr defaultRowHeight="14.25"/>
  <cols>
    <col min="1" max="1" width="24.75" customWidth="1"/>
    <col min="3" max="3" width="11.75" customWidth="1"/>
    <col min="21" max="21" width="5.5" bestFit="1" customWidth="1"/>
  </cols>
  <sheetData>
    <row r="1" spans="1:21">
      <c r="C1" s="169" t="s">
        <v>33</v>
      </c>
      <c r="D1" s="170" t="str">
        <f>C1</f>
        <v>1B4</v>
      </c>
      <c r="E1" s="47" t="s">
        <v>42</v>
      </c>
      <c r="F1" s="47" t="s">
        <v>42</v>
      </c>
      <c r="G1" s="59" t="s">
        <v>31</v>
      </c>
      <c r="H1" s="59" t="s">
        <v>31</v>
      </c>
      <c r="I1" s="47" t="s">
        <v>52</v>
      </c>
      <c r="J1" s="47" t="s">
        <v>52</v>
      </c>
      <c r="K1" s="47" t="s">
        <v>29</v>
      </c>
      <c r="L1" s="47" t="s">
        <v>29</v>
      </c>
      <c r="M1" s="47" t="s">
        <v>55</v>
      </c>
      <c r="N1" s="47" t="s">
        <v>55</v>
      </c>
      <c r="O1" s="47" t="s">
        <v>28</v>
      </c>
      <c r="P1" s="47" t="s">
        <v>28</v>
      </c>
      <c r="Q1" s="47" t="s">
        <v>27</v>
      </c>
      <c r="R1" s="47" t="s">
        <v>27</v>
      </c>
      <c r="S1" s="47" t="s">
        <v>30</v>
      </c>
      <c r="T1" s="47" t="s">
        <v>30</v>
      </c>
      <c r="U1" s="219" t="s">
        <v>669</v>
      </c>
    </row>
    <row r="2" spans="1:21">
      <c r="A2" t="s">
        <v>551</v>
      </c>
      <c r="B2">
        <v>0.5</v>
      </c>
      <c r="C2" s="46" t="str">
        <f>IF(LEFT($A2,3)=C$1,$A2,"źle")</f>
        <v>1B4 Bezpieczeństwo i higiena pracy Krzysztof Rękas (RK)</v>
      </c>
      <c r="D2" s="46">
        <f>1+235-COUNTIF(sym!D2:D$237,0)-U2</f>
        <v>24</v>
      </c>
      <c r="E2" s="46" t="str">
        <f t="shared" ref="E2:E65" si="0">IF(LEFT($A2,3)=E$1,$A2,"źle")</f>
        <v>źle</v>
      </c>
      <c r="F2" s="46">
        <f>IF(E2="źle",0,$B2)</f>
        <v>0</v>
      </c>
      <c r="G2" s="46" t="str">
        <f t="shared" ref="G2:G65" si="1">IF(LEFT($A2,3)=G$1,$A2,"źle")</f>
        <v>źle</v>
      </c>
      <c r="H2" s="46">
        <f>IF(G2="źle",0,$B2)</f>
        <v>0</v>
      </c>
      <c r="I2" s="46" t="str">
        <f t="shared" ref="I2:I65" si="2">IF(LEFT($A2,3)=I$1,$A2,"źle")</f>
        <v>źle</v>
      </c>
      <c r="J2" s="46">
        <f>IF(I2="źle",0,$B2)</f>
        <v>0</v>
      </c>
      <c r="K2" s="46" t="str">
        <f t="shared" ref="K2:K65" si="3">IF(LEFT($A2,3)=K$1,$A2,"źle")</f>
        <v>źle</v>
      </c>
      <c r="L2" s="46">
        <f>IF(K2="źle",0,$B2)</f>
        <v>0</v>
      </c>
      <c r="M2" s="55" t="str">
        <f>IF(LEFT($A2,4)=M$1,$A2,"źle")</f>
        <v>źle</v>
      </c>
      <c r="N2" s="46">
        <f>IF(M2="źle",0,$B2)</f>
        <v>0</v>
      </c>
      <c r="O2" s="46" t="str">
        <f>IF(LEFT($A2,3)=O$1,$A2,"źle")</f>
        <v>źle</v>
      </c>
      <c r="P2" s="46">
        <f>IF(O2="źle",0,$B2)</f>
        <v>0</v>
      </c>
      <c r="Q2" s="46" t="str">
        <f t="shared" ref="Q2:Q65" si="4">IF(LEFT($A2,3)=Q$1,$A2,"źle")</f>
        <v>źle</v>
      </c>
      <c r="R2" s="46">
        <f>IF(Q2="źle",0,$B2)</f>
        <v>0</v>
      </c>
      <c r="S2" s="46" t="str">
        <f>IF(LEFT($A2,4)=S$1,$A2,"źle")</f>
        <v>źle</v>
      </c>
      <c r="T2" s="46">
        <f>IF(S2="źle",0,$B2)</f>
        <v>0</v>
      </c>
      <c r="U2">
        <v>0</v>
      </c>
    </row>
    <row r="3" spans="1:21">
      <c r="A3" t="s">
        <v>436</v>
      </c>
      <c r="B3">
        <v>1</v>
      </c>
      <c r="C3" s="46" t="str">
        <f t="shared" ref="C3:C66" si="5">IF(LEFT($A3,3)=C$1,$A3,"źle")</f>
        <v>1B4 Biologia Ewa Antoniak (EA)</v>
      </c>
      <c r="D3" s="46">
        <f>1+235-COUNTIF(sym!D3:D$237,0)-U3</f>
        <v>23</v>
      </c>
      <c r="E3" s="46" t="str">
        <f t="shared" si="0"/>
        <v>źle</v>
      </c>
      <c r="F3" s="46">
        <f t="shared" ref="F3:F66" si="6">IF(E3="źle",0,$B3)</f>
        <v>0</v>
      </c>
      <c r="G3" s="46" t="str">
        <f t="shared" si="1"/>
        <v>źle</v>
      </c>
      <c r="H3" s="46">
        <f t="shared" ref="H3:H66" si="7">IF(G3="źle",0,$B3)</f>
        <v>0</v>
      </c>
      <c r="I3" s="46" t="str">
        <f t="shared" si="2"/>
        <v>źle</v>
      </c>
      <c r="J3" s="46">
        <f t="shared" ref="J3:J66" si="8">IF(I3="źle",0,$B3)</f>
        <v>0</v>
      </c>
      <c r="K3" s="46" t="str">
        <f t="shared" si="3"/>
        <v>źle</v>
      </c>
      <c r="L3" s="46">
        <f t="shared" ref="L3:L66" si="9">IF(K3="źle",0,$B3)</f>
        <v>0</v>
      </c>
      <c r="M3" s="55" t="str">
        <f t="shared" ref="M3:M66" si="10">IF(LEFT($A3,4)=M$1,$A3,"źle")</f>
        <v>źle</v>
      </c>
      <c r="N3" s="46">
        <f t="shared" ref="N3:N66" si="11">IF(M3="źle",0,$B3)</f>
        <v>0</v>
      </c>
      <c r="O3" s="46" t="str">
        <f t="shared" ref="O3:O66" si="12">IF(LEFT($A3,3)=O$1,$A3,"źle")</f>
        <v>źle</v>
      </c>
      <c r="P3" s="46">
        <f t="shared" ref="P3:P66" si="13">IF(O3="źle",0,$B3)</f>
        <v>0</v>
      </c>
      <c r="Q3" s="46" t="str">
        <f t="shared" si="4"/>
        <v>źle</v>
      </c>
      <c r="R3" s="46">
        <f t="shared" ref="R3:R66" si="14">IF(Q3="źle",0,$B3)</f>
        <v>0</v>
      </c>
      <c r="S3" s="46" t="str">
        <f t="shared" ref="S3:S66" si="15">IF(LEFT($A3,4)=S$1,$A3,"źle")</f>
        <v>źle</v>
      </c>
      <c r="T3" s="46">
        <f t="shared" ref="T3:T66" si="16">IF(S3="źle",0,$B3)</f>
        <v>0</v>
      </c>
      <c r="U3" s="46">
        <v>1</v>
      </c>
    </row>
    <row r="4" spans="1:21">
      <c r="A4" t="s">
        <v>432</v>
      </c>
      <c r="B4">
        <v>1</v>
      </c>
      <c r="C4" s="46" t="str">
        <f t="shared" si="5"/>
        <v>1B4 Chemia Ewa Antoniak (EA)</v>
      </c>
      <c r="D4" s="46">
        <f>1+235-COUNTIF(sym!D4:D$237,0)-U4</f>
        <v>22</v>
      </c>
      <c r="E4" s="46" t="str">
        <f t="shared" si="0"/>
        <v>źle</v>
      </c>
      <c r="F4" s="46">
        <f t="shared" si="6"/>
        <v>0</v>
      </c>
      <c r="G4" s="46" t="str">
        <f t="shared" si="1"/>
        <v>źle</v>
      </c>
      <c r="H4" s="46">
        <f t="shared" si="7"/>
        <v>0</v>
      </c>
      <c r="I4" s="46" t="str">
        <f t="shared" si="2"/>
        <v>źle</v>
      </c>
      <c r="J4" s="46">
        <f t="shared" si="8"/>
        <v>0</v>
      </c>
      <c r="K4" s="46" t="str">
        <f t="shared" si="3"/>
        <v>źle</v>
      </c>
      <c r="L4" s="46">
        <f t="shared" si="9"/>
        <v>0</v>
      </c>
      <c r="M4" s="55" t="str">
        <f t="shared" si="10"/>
        <v>źle</v>
      </c>
      <c r="N4" s="46">
        <f t="shared" si="11"/>
        <v>0</v>
      </c>
      <c r="O4" s="46" t="str">
        <f t="shared" si="12"/>
        <v>źle</v>
      </c>
      <c r="P4" s="46">
        <f t="shared" si="13"/>
        <v>0</v>
      </c>
      <c r="Q4" s="46" t="str">
        <f t="shared" si="4"/>
        <v>źle</v>
      </c>
      <c r="R4" s="46">
        <f t="shared" si="14"/>
        <v>0</v>
      </c>
      <c r="S4" s="46" t="str">
        <f t="shared" si="15"/>
        <v>źle</v>
      </c>
      <c r="T4" s="46">
        <f t="shared" si="16"/>
        <v>0</v>
      </c>
      <c r="U4" s="46">
        <v>2</v>
      </c>
    </row>
    <row r="5" spans="1:21">
      <c r="A5" t="s">
        <v>482</v>
      </c>
      <c r="B5">
        <v>1</v>
      </c>
      <c r="C5" s="46" t="str">
        <f t="shared" si="5"/>
        <v>1B4 Edukacja dla bezpieczeństwa Dawid Jaruga (DJ)</v>
      </c>
      <c r="D5" s="46">
        <f>1+235-COUNTIF(sym!D5:D$237,0)-U5</f>
        <v>21</v>
      </c>
      <c r="E5" s="46" t="str">
        <f t="shared" si="0"/>
        <v>źle</v>
      </c>
      <c r="F5" s="46">
        <f t="shared" si="6"/>
        <v>0</v>
      </c>
      <c r="G5" s="46" t="str">
        <f t="shared" si="1"/>
        <v>źle</v>
      </c>
      <c r="H5" s="46">
        <f t="shared" si="7"/>
        <v>0</v>
      </c>
      <c r="I5" s="46" t="str">
        <f t="shared" si="2"/>
        <v>źle</v>
      </c>
      <c r="J5" s="46">
        <f t="shared" si="8"/>
        <v>0</v>
      </c>
      <c r="K5" s="46" t="str">
        <f t="shared" si="3"/>
        <v>źle</v>
      </c>
      <c r="L5" s="46">
        <f t="shared" si="9"/>
        <v>0</v>
      </c>
      <c r="M5" s="55" t="str">
        <f t="shared" si="10"/>
        <v>źle</v>
      </c>
      <c r="N5" s="46">
        <f t="shared" si="11"/>
        <v>0</v>
      </c>
      <c r="O5" s="46" t="str">
        <f t="shared" si="12"/>
        <v>źle</v>
      </c>
      <c r="P5" s="46">
        <f t="shared" si="13"/>
        <v>0</v>
      </c>
      <c r="Q5" s="46" t="str">
        <f t="shared" si="4"/>
        <v>źle</v>
      </c>
      <c r="R5" s="46">
        <f t="shared" si="14"/>
        <v>0</v>
      </c>
      <c r="S5" s="46" t="str">
        <f t="shared" si="15"/>
        <v>źle</v>
      </c>
      <c r="T5" s="46">
        <f t="shared" si="16"/>
        <v>0</v>
      </c>
      <c r="U5" s="46">
        <v>3</v>
      </c>
    </row>
    <row r="6" spans="1:21">
      <c r="A6" t="s">
        <v>602</v>
      </c>
      <c r="B6">
        <v>1</v>
      </c>
      <c r="C6" s="46" t="str">
        <f t="shared" si="5"/>
        <v>1B4 Fizyka Małgorzata Świech (MŚ)</v>
      </c>
      <c r="D6" s="46">
        <f>1+235-COUNTIF(sym!D6:D$237,0)-U6</f>
        <v>20</v>
      </c>
      <c r="E6" s="46" t="str">
        <f t="shared" si="0"/>
        <v>źle</v>
      </c>
      <c r="F6" s="46">
        <f t="shared" si="6"/>
        <v>0</v>
      </c>
      <c r="G6" s="46" t="str">
        <f t="shared" si="1"/>
        <v>źle</v>
      </c>
      <c r="H6" s="46">
        <f t="shared" si="7"/>
        <v>0</v>
      </c>
      <c r="I6" s="46" t="str">
        <f t="shared" si="2"/>
        <v>źle</v>
      </c>
      <c r="J6" s="46">
        <f t="shared" si="8"/>
        <v>0</v>
      </c>
      <c r="K6" s="46" t="str">
        <f t="shared" si="3"/>
        <v>źle</v>
      </c>
      <c r="L6" s="46">
        <f t="shared" si="9"/>
        <v>0</v>
      </c>
      <c r="M6" s="55" t="str">
        <f t="shared" si="10"/>
        <v>źle</v>
      </c>
      <c r="N6" s="46">
        <f t="shared" si="11"/>
        <v>0</v>
      </c>
      <c r="O6" s="46" t="str">
        <f t="shared" si="12"/>
        <v>źle</v>
      </c>
      <c r="P6" s="46">
        <f t="shared" si="13"/>
        <v>0</v>
      </c>
      <c r="Q6" s="46" t="str">
        <f t="shared" si="4"/>
        <v>źle</v>
      </c>
      <c r="R6" s="46">
        <f t="shared" si="14"/>
        <v>0</v>
      </c>
      <c r="S6" s="46" t="str">
        <f t="shared" si="15"/>
        <v>źle</v>
      </c>
      <c r="T6" s="46">
        <f t="shared" si="16"/>
        <v>0</v>
      </c>
      <c r="U6" s="46">
        <v>4</v>
      </c>
    </row>
    <row r="7" spans="1:21">
      <c r="A7" t="s">
        <v>605</v>
      </c>
      <c r="B7">
        <v>1</v>
      </c>
      <c r="C7" s="46" t="str">
        <f t="shared" si="5"/>
        <v>1B4 Geografia Anna Watras-Lekan (AW)</v>
      </c>
      <c r="D7" s="46">
        <f>1+235-COUNTIF(sym!D7:D$237,0)-U7</f>
        <v>19</v>
      </c>
      <c r="E7" s="46" t="str">
        <f t="shared" si="0"/>
        <v>źle</v>
      </c>
      <c r="F7" s="46">
        <f t="shared" si="6"/>
        <v>0</v>
      </c>
      <c r="G7" s="46" t="str">
        <f t="shared" si="1"/>
        <v>źle</v>
      </c>
      <c r="H7" s="46">
        <f t="shared" si="7"/>
        <v>0</v>
      </c>
      <c r="I7" s="46" t="str">
        <f t="shared" si="2"/>
        <v>źle</v>
      </c>
      <c r="J7" s="46">
        <f t="shared" si="8"/>
        <v>0</v>
      </c>
      <c r="K7" s="46" t="str">
        <f t="shared" si="3"/>
        <v>źle</v>
      </c>
      <c r="L7" s="46">
        <f t="shared" si="9"/>
        <v>0</v>
      </c>
      <c r="M7" s="55" t="str">
        <f t="shared" si="10"/>
        <v>źle</v>
      </c>
      <c r="N7" s="46">
        <f t="shared" si="11"/>
        <v>0</v>
      </c>
      <c r="O7" s="46" t="str">
        <f t="shared" si="12"/>
        <v>źle</v>
      </c>
      <c r="P7" s="46">
        <f t="shared" si="13"/>
        <v>0</v>
      </c>
      <c r="Q7" s="46" t="str">
        <f t="shared" si="4"/>
        <v>źle</v>
      </c>
      <c r="R7" s="46">
        <f t="shared" si="14"/>
        <v>0</v>
      </c>
      <c r="S7" s="46" t="str">
        <f t="shared" si="15"/>
        <v>źle</v>
      </c>
      <c r="T7" s="46">
        <f t="shared" si="16"/>
        <v>0</v>
      </c>
      <c r="U7" s="46">
        <v>5</v>
      </c>
    </row>
    <row r="8" spans="1:21">
      <c r="A8" t="s">
        <v>557</v>
      </c>
      <c r="B8">
        <v>2</v>
      </c>
      <c r="C8" s="46" t="str">
        <f t="shared" si="5"/>
        <v>1B4 Historia Agnieszka Małgorzata Rosochacka (RC)</v>
      </c>
      <c r="D8" s="46">
        <f>1+235-COUNTIF(sym!D8:D$237,0)-U8</f>
        <v>18</v>
      </c>
      <c r="E8" s="46" t="str">
        <f t="shared" si="0"/>
        <v>źle</v>
      </c>
      <c r="F8" s="46">
        <f t="shared" si="6"/>
        <v>0</v>
      </c>
      <c r="G8" s="46" t="str">
        <f t="shared" si="1"/>
        <v>źle</v>
      </c>
      <c r="H8" s="46">
        <f t="shared" si="7"/>
        <v>0</v>
      </c>
      <c r="I8" s="46" t="str">
        <f t="shared" si="2"/>
        <v>źle</v>
      </c>
      <c r="J8" s="46">
        <f t="shared" si="8"/>
        <v>0</v>
      </c>
      <c r="K8" s="46" t="str">
        <f t="shared" si="3"/>
        <v>źle</v>
      </c>
      <c r="L8" s="46">
        <f t="shared" si="9"/>
        <v>0</v>
      </c>
      <c r="M8" s="55" t="str">
        <f t="shared" si="10"/>
        <v>źle</v>
      </c>
      <c r="N8" s="46">
        <f t="shared" si="11"/>
        <v>0</v>
      </c>
      <c r="O8" s="46" t="str">
        <f t="shared" si="12"/>
        <v>źle</v>
      </c>
      <c r="P8" s="46">
        <f t="shared" si="13"/>
        <v>0</v>
      </c>
      <c r="Q8" s="46" t="str">
        <f t="shared" si="4"/>
        <v>źle</v>
      </c>
      <c r="R8" s="46">
        <f t="shared" si="14"/>
        <v>0</v>
      </c>
      <c r="S8" s="46" t="str">
        <f t="shared" si="15"/>
        <v>źle</v>
      </c>
      <c r="T8" s="46">
        <f t="shared" si="16"/>
        <v>0</v>
      </c>
      <c r="U8" s="46">
        <v>6</v>
      </c>
    </row>
    <row r="9" spans="1:21">
      <c r="A9" t="s">
        <v>578</v>
      </c>
      <c r="B9">
        <v>1</v>
      </c>
      <c r="C9" s="46" t="str">
        <f t="shared" si="5"/>
        <v>1B4 Informatyka Robert Sołowiej (SO)</v>
      </c>
      <c r="D9" s="46">
        <f>1+235-COUNTIF(sym!D9:D$237,0)-U9</f>
        <v>17</v>
      </c>
      <c r="E9" s="46" t="str">
        <f t="shared" si="0"/>
        <v>źle</v>
      </c>
      <c r="F9" s="46">
        <f t="shared" si="6"/>
        <v>0</v>
      </c>
      <c r="G9" s="46" t="str">
        <f t="shared" si="1"/>
        <v>źle</v>
      </c>
      <c r="H9" s="46">
        <f t="shared" si="7"/>
        <v>0</v>
      </c>
      <c r="I9" s="46" t="str">
        <f t="shared" si="2"/>
        <v>źle</v>
      </c>
      <c r="J9" s="46">
        <f t="shared" si="8"/>
        <v>0</v>
      </c>
      <c r="K9" s="46" t="str">
        <f t="shared" si="3"/>
        <v>źle</v>
      </c>
      <c r="L9" s="46">
        <f t="shared" si="9"/>
        <v>0</v>
      </c>
      <c r="M9" s="55" t="str">
        <f t="shared" si="10"/>
        <v>źle</v>
      </c>
      <c r="N9" s="46">
        <f t="shared" si="11"/>
        <v>0</v>
      </c>
      <c r="O9" s="46" t="str">
        <f t="shared" si="12"/>
        <v>źle</v>
      </c>
      <c r="P9" s="46">
        <f t="shared" si="13"/>
        <v>0</v>
      </c>
      <c r="Q9" s="46" t="str">
        <f t="shared" si="4"/>
        <v>źle</v>
      </c>
      <c r="R9" s="46">
        <f t="shared" si="14"/>
        <v>0</v>
      </c>
      <c r="S9" s="46" t="str">
        <f t="shared" si="15"/>
        <v>źle</v>
      </c>
      <c r="T9" s="46">
        <f t="shared" si="16"/>
        <v>0</v>
      </c>
      <c r="U9" s="46">
        <v>7</v>
      </c>
    </row>
    <row r="10" spans="1:21">
      <c r="A10" t="s">
        <v>502</v>
      </c>
      <c r="B10">
        <v>2</v>
      </c>
      <c r="C10" s="46" t="str">
        <f t="shared" si="5"/>
        <v>1B4 Język angielski Anna Beata Karwat (AK)</v>
      </c>
      <c r="D10" s="46">
        <f>1+235-COUNTIF(sym!D10:D$237,0)-U10</f>
        <v>16</v>
      </c>
      <c r="E10" s="46" t="str">
        <f t="shared" si="0"/>
        <v>źle</v>
      </c>
      <c r="F10" s="46">
        <f t="shared" si="6"/>
        <v>0</v>
      </c>
      <c r="G10" s="46" t="str">
        <f t="shared" si="1"/>
        <v>źle</v>
      </c>
      <c r="H10" s="46">
        <f t="shared" si="7"/>
        <v>0</v>
      </c>
      <c r="I10" s="46" t="str">
        <f t="shared" si="2"/>
        <v>źle</v>
      </c>
      <c r="J10" s="46">
        <f t="shared" si="8"/>
        <v>0</v>
      </c>
      <c r="K10" s="46" t="str">
        <f t="shared" si="3"/>
        <v>źle</v>
      </c>
      <c r="L10" s="46">
        <f t="shared" si="9"/>
        <v>0</v>
      </c>
      <c r="M10" s="55" t="str">
        <f t="shared" si="10"/>
        <v>źle</v>
      </c>
      <c r="N10" s="46">
        <f t="shared" si="11"/>
        <v>0</v>
      </c>
      <c r="O10" s="46" t="str">
        <f t="shared" si="12"/>
        <v>źle</v>
      </c>
      <c r="P10" s="46">
        <f t="shared" si="13"/>
        <v>0</v>
      </c>
      <c r="Q10" s="46" t="str">
        <f t="shared" si="4"/>
        <v>źle</v>
      </c>
      <c r="R10" s="46">
        <f t="shared" si="14"/>
        <v>0</v>
      </c>
      <c r="S10" s="46" t="str">
        <f t="shared" si="15"/>
        <v>źle</v>
      </c>
      <c r="T10" s="46">
        <f t="shared" si="16"/>
        <v>0</v>
      </c>
      <c r="U10" s="46">
        <v>8</v>
      </c>
    </row>
    <row r="11" spans="1:21">
      <c r="A11" t="s">
        <v>541</v>
      </c>
      <c r="B11">
        <v>1</v>
      </c>
      <c r="C11" s="46" t="str">
        <f t="shared" si="5"/>
        <v>1B4 Język niemiecki Renata Olida (RO)</v>
      </c>
      <c r="D11" s="46">
        <f>1+235-COUNTIF(sym!D11:D$237,0)-U11</f>
        <v>15</v>
      </c>
      <c r="E11" s="46" t="str">
        <f t="shared" si="0"/>
        <v>źle</v>
      </c>
      <c r="F11" s="46">
        <f t="shared" si="6"/>
        <v>0</v>
      </c>
      <c r="G11" s="46" t="str">
        <f t="shared" si="1"/>
        <v>źle</v>
      </c>
      <c r="H11" s="46">
        <f t="shared" si="7"/>
        <v>0</v>
      </c>
      <c r="I11" s="46" t="str">
        <f t="shared" si="2"/>
        <v>źle</v>
      </c>
      <c r="J11" s="46">
        <f t="shared" si="8"/>
        <v>0</v>
      </c>
      <c r="K11" s="46" t="str">
        <f t="shared" si="3"/>
        <v>źle</v>
      </c>
      <c r="L11" s="46">
        <f t="shared" si="9"/>
        <v>0</v>
      </c>
      <c r="M11" s="55" t="str">
        <f t="shared" si="10"/>
        <v>źle</v>
      </c>
      <c r="N11" s="46">
        <f t="shared" si="11"/>
        <v>0</v>
      </c>
      <c r="O11" s="46" t="str">
        <f t="shared" si="12"/>
        <v>źle</v>
      </c>
      <c r="P11" s="46">
        <f t="shared" si="13"/>
        <v>0</v>
      </c>
      <c r="Q11" s="46" t="str">
        <f t="shared" si="4"/>
        <v>źle</v>
      </c>
      <c r="R11" s="46">
        <f t="shared" si="14"/>
        <v>0</v>
      </c>
      <c r="S11" s="46" t="str">
        <f t="shared" si="15"/>
        <v>źle</v>
      </c>
      <c r="T11" s="46">
        <f t="shared" si="16"/>
        <v>0</v>
      </c>
      <c r="U11" s="46">
        <v>9</v>
      </c>
    </row>
    <row r="12" spans="1:21">
      <c r="A12" t="s">
        <v>625</v>
      </c>
      <c r="B12">
        <v>2.2999999999999998</v>
      </c>
      <c r="C12" s="46" t="str">
        <f t="shared" si="5"/>
        <v>1B4 Język polski j.polski Vacat (JV)</v>
      </c>
      <c r="D12" s="46">
        <f>1+235-COUNTIF(sym!D12:D$237,0)-U12</f>
        <v>14</v>
      </c>
      <c r="E12" s="46" t="str">
        <f t="shared" si="0"/>
        <v>źle</v>
      </c>
      <c r="F12" s="46">
        <f t="shared" si="6"/>
        <v>0</v>
      </c>
      <c r="G12" s="46" t="str">
        <f t="shared" si="1"/>
        <v>źle</v>
      </c>
      <c r="H12" s="46">
        <f t="shared" si="7"/>
        <v>0</v>
      </c>
      <c r="I12" s="46" t="str">
        <f t="shared" si="2"/>
        <v>źle</v>
      </c>
      <c r="J12" s="46">
        <f t="shared" si="8"/>
        <v>0</v>
      </c>
      <c r="K12" s="46" t="str">
        <f t="shared" si="3"/>
        <v>źle</v>
      </c>
      <c r="L12" s="46">
        <f t="shared" si="9"/>
        <v>0</v>
      </c>
      <c r="M12" s="55" t="str">
        <f t="shared" si="10"/>
        <v>źle</v>
      </c>
      <c r="N12" s="46">
        <f t="shared" si="11"/>
        <v>0</v>
      </c>
      <c r="O12" s="46" t="str">
        <f t="shared" si="12"/>
        <v>źle</v>
      </c>
      <c r="P12" s="46">
        <f t="shared" si="13"/>
        <v>0</v>
      </c>
      <c r="Q12" s="46" t="str">
        <f t="shared" si="4"/>
        <v>źle</v>
      </c>
      <c r="R12" s="46">
        <f t="shared" si="14"/>
        <v>0</v>
      </c>
      <c r="S12" s="46" t="str">
        <f t="shared" si="15"/>
        <v>źle</v>
      </c>
      <c r="T12" s="46">
        <f t="shared" si="16"/>
        <v>0</v>
      </c>
      <c r="U12" s="46">
        <v>10</v>
      </c>
    </row>
    <row r="13" spans="1:21">
      <c r="A13" t="s">
        <v>443</v>
      </c>
      <c r="B13">
        <v>0.7</v>
      </c>
      <c r="C13" s="46" t="str">
        <f t="shared" si="5"/>
        <v>1B4 Język polski Karina Bochyńska-Czerpak (CK)</v>
      </c>
      <c r="D13" s="46">
        <f>1+235-COUNTIF(sym!D13:D$237,0)-U13</f>
        <v>13</v>
      </c>
      <c r="E13" s="46" t="str">
        <f t="shared" si="0"/>
        <v>źle</v>
      </c>
      <c r="F13" s="46">
        <f t="shared" si="6"/>
        <v>0</v>
      </c>
      <c r="G13" s="46" t="str">
        <f t="shared" si="1"/>
        <v>źle</v>
      </c>
      <c r="H13" s="46">
        <f t="shared" si="7"/>
        <v>0</v>
      </c>
      <c r="I13" s="46" t="str">
        <f t="shared" si="2"/>
        <v>źle</v>
      </c>
      <c r="J13" s="46">
        <f t="shared" si="8"/>
        <v>0</v>
      </c>
      <c r="K13" s="46" t="str">
        <f t="shared" si="3"/>
        <v>źle</v>
      </c>
      <c r="L13" s="46">
        <f t="shared" si="9"/>
        <v>0</v>
      </c>
      <c r="M13" s="55" t="str">
        <f t="shared" si="10"/>
        <v>źle</v>
      </c>
      <c r="N13" s="46">
        <f t="shared" si="11"/>
        <v>0</v>
      </c>
      <c r="O13" s="46" t="str">
        <f t="shared" si="12"/>
        <v>źle</v>
      </c>
      <c r="P13" s="46">
        <f t="shared" si="13"/>
        <v>0</v>
      </c>
      <c r="Q13" s="46" t="str">
        <f t="shared" si="4"/>
        <v>źle</v>
      </c>
      <c r="R13" s="46">
        <f t="shared" si="14"/>
        <v>0</v>
      </c>
      <c r="S13" s="46" t="str">
        <f t="shared" si="15"/>
        <v>źle</v>
      </c>
      <c r="T13" s="46">
        <f t="shared" si="16"/>
        <v>0</v>
      </c>
      <c r="U13" s="46">
        <v>11</v>
      </c>
    </row>
    <row r="14" spans="1:21">
      <c r="A14" t="s">
        <v>418</v>
      </c>
      <c r="B14">
        <v>1</v>
      </c>
      <c r="C14" s="46" t="str">
        <f t="shared" si="5"/>
        <v>1B4 Maszyny rolnicze Janusz Łaniewski (JŁ)</v>
      </c>
      <c r="D14" s="46">
        <f>1+235-COUNTIF(sym!D14:D$237,0)-U14</f>
        <v>12</v>
      </c>
      <c r="E14" s="46" t="str">
        <f t="shared" si="0"/>
        <v>źle</v>
      </c>
      <c r="F14" s="46">
        <f t="shared" si="6"/>
        <v>0</v>
      </c>
      <c r="G14" s="46" t="str">
        <f t="shared" si="1"/>
        <v>źle</v>
      </c>
      <c r="H14" s="46">
        <f t="shared" si="7"/>
        <v>0</v>
      </c>
      <c r="I14" s="46" t="str">
        <f t="shared" si="2"/>
        <v>źle</v>
      </c>
      <c r="J14" s="46">
        <f t="shared" si="8"/>
        <v>0</v>
      </c>
      <c r="K14" s="46" t="str">
        <f t="shared" si="3"/>
        <v>źle</v>
      </c>
      <c r="L14" s="46">
        <f t="shared" si="9"/>
        <v>0</v>
      </c>
      <c r="M14" s="55" t="str">
        <f t="shared" si="10"/>
        <v>źle</v>
      </c>
      <c r="N14" s="46">
        <f t="shared" si="11"/>
        <v>0</v>
      </c>
      <c r="O14" s="46" t="str">
        <f t="shared" si="12"/>
        <v>źle</v>
      </c>
      <c r="P14" s="46">
        <f t="shared" si="13"/>
        <v>0</v>
      </c>
      <c r="Q14" s="46" t="str">
        <f t="shared" si="4"/>
        <v>źle</v>
      </c>
      <c r="R14" s="46">
        <f t="shared" si="14"/>
        <v>0</v>
      </c>
      <c r="S14" s="46" t="str">
        <f t="shared" si="15"/>
        <v>źle</v>
      </c>
      <c r="T14" s="46">
        <f t="shared" si="16"/>
        <v>0</v>
      </c>
      <c r="U14" s="46">
        <v>12</v>
      </c>
    </row>
    <row r="15" spans="1:21">
      <c r="A15" t="s">
        <v>469</v>
      </c>
      <c r="B15">
        <v>2</v>
      </c>
      <c r="C15" s="46" t="str">
        <f t="shared" si="5"/>
        <v>1B4 Matematyka Renata Dyk (DR)</v>
      </c>
      <c r="D15" s="46">
        <f>1+235-COUNTIF(sym!D15:D$237,0)-U15</f>
        <v>11</v>
      </c>
      <c r="E15" s="46" t="str">
        <f t="shared" si="0"/>
        <v>źle</v>
      </c>
      <c r="F15" s="46">
        <f t="shared" si="6"/>
        <v>0</v>
      </c>
      <c r="G15" s="46" t="str">
        <f t="shared" si="1"/>
        <v>źle</v>
      </c>
      <c r="H15" s="46">
        <f t="shared" si="7"/>
        <v>0</v>
      </c>
      <c r="I15" s="46" t="str">
        <f t="shared" si="2"/>
        <v>źle</v>
      </c>
      <c r="J15" s="46">
        <f t="shared" si="8"/>
        <v>0</v>
      </c>
      <c r="K15" s="46" t="str">
        <f t="shared" si="3"/>
        <v>źle</v>
      </c>
      <c r="L15" s="46">
        <f t="shared" si="9"/>
        <v>0</v>
      </c>
      <c r="M15" s="55" t="str">
        <f t="shared" si="10"/>
        <v>źle</v>
      </c>
      <c r="N15" s="46">
        <f t="shared" si="11"/>
        <v>0</v>
      </c>
      <c r="O15" s="46" t="str">
        <f t="shared" si="12"/>
        <v>źle</v>
      </c>
      <c r="P15" s="46">
        <f t="shared" si="13"/>
        <v>0</v>
      </c>
      <c r="Q15" s="46" t="str">
        <f t="shared" si="4"/>
        <v>źle</v>
      </c>
      <c r="R15" s="46">
        <f t="shared" si="14"/>
        <v>0</v>
      </c>
      <c r="S15" s="46" t="str">
        <f t="shared" si="15"/>
        <v>źle</v>
      </c>
      <c r="T15" s="46">
        <f t="shared" si="16"/>
        <v>0</v>
      </c>
      <c r="U15" s="46">
        <v>13</v>
      </c>
    </row>
    <row r="16" spans="1:21">
      <c r="A16" t="s">
        <v>464</v>
      </c>
      <c r="B16">
        <v>1</v>
      </c>
      <c r="C16" s="46" t="str">
        <f t="shared" si="5"/>
        <v>1B4 Matematyka rozszerzona Renata Dyk (DR)</v>
      </c>
      <c r="D16" s="46">
        <f>1+235-COUNTIF(sym!D16:D$237,0)-U16</f>
        <v>10</v>
      </c>
      <c r="E16" s="46" t="str">
        <f t="shared" si="0"/>
        <v>źle</v>
      </c>
      <c r="F16" s="46">
        <f t="shared" si="6"/>
        <v>0</v>
      </c>
      <c r="G16" s="46" t="str">
        <f t="shared" si="1"/>
        <v>źle</v>
      </c>
      <c r="H16" s="46">
        <f t="shared" si="7"/>
        <v>0</v>
      </c>
      <c r="I16" s="46" t="str">
        <f t="shared" si="2"/>
        <v>źle</v>
      </c>
      <c r="J16" s="46">
        <f t="shared" si="8"/>
        <v>0</v>
      </c>
      <c r="K16" s="46" t="str">
        <f t="shared" si="3"/>
        <v>źle</v>
      </c>
      <c r="L16" s="46">
        <f t="shared" si="9"/>
        <v>0</v>
      </c>
      <c r="M16" s="55" t="str">
        <f t="shared" si="10"/>
        <v>źle</v>
      </c>
      <c r="N16" s="46">
        <f t="shared" si="11"/>
        <v>0</v>
      </c>
      <c r="O16" s="46" t="str">
        <f t="shared" si="12"/>
        <v>źle</v>
      </c>
      <c r="P16" s="46">
        <f t="shared" si="13"/>
        <v>0</v>
      </c>
      <c r="Q16" s="46" t="str">
        <f t="shared" si="4"/>
        <v>źle</v>
      </c>
      <c r="R16" s="46">
        <f t="shared" si="14"/>
        <v>0</v>
      </c>
      <c r="S16" s="46" t="str">
        <f t="shared" si="15"/>
        <v>źle</v>
      </c>
      <c r="T16" s="46">
        <f t="shared" si="16"/>
        <v>0</v>
      </c>
      <c r="U16" s="46">
        <v>14</v>
      </c>
    </row>
    <row r="17" spans="1:21">
      <c r="A17" t="s">
        <v>521</v>
      </c>
      <c r="B17">
        <v>1</v>
      </c>
      <c r="C17" s="46" t="str">
        <f t="shared" si="5"/>
        <v>1B4 Podstawy przedsiębiorczości Anna Małgorzata Kowalik (Ko)</v>
      </c>
      <c r="D17" s="46">
        <f>1+235-COUNTIF(sym!D17:D$237,0)-U17</f>
        <v>9</v>
      </c>
      <c r="E17" s="46" t="str">
        <f t="shared" si="0"/>
        <v>źle</v>
      </c>
      <c r="F17" s="46">
        <f t="shared" si="6"/>
        <v>0</v>
      </c>
      <c r="G17" s="46" t="str">
        <f t="shared" si="1"/>
        <v>źle</v>
      </c>
      <c r="H17" s="46">
        <f t="shared" si="7"/>
        <v>0</v>
      </c>
      <c r="I17" s="46" t="str">
        <f t="shared" si="2"/>
        <v>źle</v>
      </c>
      <c r="J17" s="46">
        <f t="shared" si="8"/>
        <v>0</v>
      </c>
      <c r="K17" s="46" t="str">
        <f t="shared" si="3"/>
        <v>źle</v>
      </c>
      <c r="L17" s="46">
        <f t="shared" si="9"/>
        <v>0</v>
      </c>
      <c r="M17" s="55" t="str">
        <f t="shared" si="10"/>
        <v>źle</v>
      </c>
      <c r="N17" s="46">
        <f t="shared" si="11"/>
        <v>0</v>
      </c>
      <c r="O17" s="46" t="str">
        <f t="shared" si="12"/>
        <v>źle</v>
      </c>
      <c r="P17" s="46">
        <f t="shared" si="13"/>
        <v>0</v>
      </c>
      <c r="Q17" s="46" t="str">
        <f t="shared" si="4"/>
        <v>źle</v>
      </c>
      <c r="R17" s="46">
        <f t="shared" si="14"/>
        <v>0</v>
      </c>
      <c r="S17" s="46" t="str">
        <f t="shared" si="15"/>
        <v>źle</v>
      </c>
      <c r="T17" s="46">
        <f t="shared" si="16"/>
        <v>0</v>
      </c>
      <c r="U17" s="46">
        <v>15</v>
      </c>
    </row>
    <row r="18" spans="1:21">
      <c r="A18" t="s">
        <v>425</v>
      </c>
      <c r="B18">
        <v>1</v>
      </c>
      <c r="C18" s="46" t="str">
        <f t="shared" si="5"/>
        <v>1B4 Podstawy rolnictwa Ewa Antoniak (EA)</v>
      </c>
      <c r="D18" s="46">
        <f>1+235-COUNTIF(sym!D18:D$237,0)-U18</f>
        <v>8</v>
      </c>
      <c r="E18" s="46" t="str">
        <f t="shared" si="0"/>
        <v>źle</v>
      </c>
      <c r="F18" s="46">
        <f t="shared" si="6"/>
        <v>0</v>
      </c>
      <c r="G18" s="46" t="str">
        <f t="shared" si="1"/>
        <v>źle</v>
      </c>
      <c r="H18" s="46">
        <f t="shared" si="7"/>
        <v>0</v>
      </c>
      <c r="I18" s="46" t="str">
        <f t="shared" si="2"/>
        <v>źle</v>
      </c>
      <c r="J18" s="46">
        <f t="shared" si="8"/>
        <v>0</v>
      </c>
      <c r="K18" s="46" t="str">
        <f t="shared" si="3"/>
        <v>źle</v>
      </c>
      <c r="L18" s="46">
        <f t="shared" si="9"/>
        <v>0</v>
      </c>
      <c r="M18" s="55" t="str">
        <f t="shared" si="10"/>
        <v>źle</v>
      </c>
      <c r="N18" s="46">
        <f t="shared" si="11"/>
        <v>0</v>
      </c>
      <c r="O18" s="46" t="str">
        <f t="shared" si="12"/>
        <v>źle</v>
      </c>
      <c r="P18" s="46">
        <f t="shared" si="13"/>
        <v>0</v>
      </c>
      <c r="Q18" s="46" t="str">
        <f t="shared" si="4"/>
        <v>źle</v>
      </c>
      <c r="R18" s="46">
        <f t="shared" si="14"/>
        <v>0</v>
      </c>
      <c r="S18" s="46" t="str">
        <f t="shared" si="15"/>
        <v>źle</v>
      </c>
      <c r="T18" s="46">
        <f t="shared" si="16"/>
        <v>0</v>
      </c>
      <c r="U18" s="46">
        <v>16</v>
      </c>
    </row>
    <row r="19" spans="1:21">
      <c r="A19" t="s">
        <v>547</v>
      </c>
      <c r="B19">
        <v>1</v>
      </c>
      <c r="C19" s="46" t="str">
        <f t="shared" si="5"/>
        <v>1B4 Przepisy ruchu drogowego T Krzysztof Rękas (RK)</v>
      </c>
      <c r="D19" s="46">
        <f>1+235-COUNTIF(sym!D19:D$237,0)-U19</f>
        <v>7</v>
      </c>
      <c r="E19" s="46" t="str">
        <f t="shared" si="0"/>
        <v>źle</v>
      </c>
      <c r="F19" s="46">
        <f t="shared" si="6"/>
        <v>0</v>
      </c>
      <c r="G19" s="46" t="str">
        <f t="shared" si="1"/>
        <v>źle</v>
      </c>
      <c r="H19" s="46">
        <f t="shared" si="7"/>
        <v>0</v>
      </c>
      <c r="I19" s="46" t="str">
        <f t="shared" si="2"/>
        <v>źle</v>
      </c>
      <c r="J19" s="46">
        <f t="shared" si="8"/>
        <v>0</v>
      </c>
      <c r="K19" s="46" t="str">
        <f t="shared" si="3"/>
        <v>źle</v>
      </c>
      <c r="L19" s="46">
        <f t="shared" si="9"/>
        <v>0</v>
      </c>
      <c r="M19" s="55" t="str">
        <f t="shared" si="10"/>
        <v>źle</v>
      </c>
      <c r="N19" s="46">
        <f t="shared" si="11"/>
        <v>0</v>
      </c>
      <c r="O19" s="46" t="str">
        <f t="shared" si="12"/>
        <v>źle</v>
      </c>
      <c r="P19" s="46">
        <f t="shared" si="13"/>
        <v>0</v>
      </c>
      <c r="Q19" s="46" t="str">
        <f t="shared" si="4"/>
        <v>źle</v>
      </c>
      <c r="R19" s="46">
        <f t="shared" si="14"/>
        <v>0</v>
      </c>
      <c r="S19" s="46" t="str">
        <f t="shared" si="15"/>
        <v>źle</v>
      </c>
      <c r="T19" s="46">
        <f t="shared" si="16"/>
        <v>0</v>
      </c>
      <c r="U19" s="46">
        <v>17</v>
      </c>
    </row>
    <row r="20" spans="1:21">
      <c r="A20" t="s">
        <v>583</v>
      </c>
      <c r="B20">
        <v>2</v>
      </c>
      <c r="C20" s="46" t="str">
        <f t="shared" si="5"/>
        <v>1B4 Religia Ryszard Siedlecki (RS)</v>
      </c>
      <c r="D20" s="46">
        <f>1+235-COUNTIF(sym!D20:D$237,0)-U20</f>
        <v>6</v>
      </c>
      <c r="E20" s="46" t="str">
        <f t="shared" si="0"/>
        <v>źle</v>
      </c>
      <c r="F20" s="46">
        <f t="shared" si="6"/>
        <v>0</v>
      </c>
      <c r="G20" s="46" t="str">
        <f t="shared" si="1"/>
        <v>źle</v>
      </c>
      <c r="H20" s="46">
        <f t="shared" si="7"/>
        <v>0</v>
      </c>
      <c r="I20" s="46" t="str">
        <f t="shared" si="2"/>
        <v>źle</v>
      </c>
      <c r="J20" s="46">
        <f t="shared" si="8"/>
        <v>0</v>
      </c>
      <c r="K20" s="46" t="str">
        <f t="shared" si="3"/>
        <v>źle</v>
      </c>
      <c r="L20" s="46">
        <f t="shared" si="9"/>
        <v>0</v>
      </c>
      <c r="M20" s="55" t="str">
        <f t="shared" si="10"/>
        <v>źle</v>
      </c>
      <c r="N20" s="46">
        <f t="shared" si="11"/>
        <v>0</v>
      </c>
      <c r="O20" s="46" t="str">
        <f t="shared" si="12"/>
        <v>źle</v>
      </c>
      <c r="P20" s="46">
        <f t="shared" si="13"/>
        <v>0</v>
      </c>
      <c r="Q20" s="46" t="str">
        <f t="shared" si="4"/>
        <v>źle</v>
      </c>
      <c r="R20" s="46">
        <f t="shared" si="14"/>
        <v>0</v>
      </c>
      <c r="S20" s="46" t="str">
        <f t="shared" si="15"/>
        <v>źle</v>
      </c>
      <c r="T20" s="46">
        <f t="shared" si="16"/>
        <v>0</v>
      </c>
      <c r="U20" s="46">
        <v>18</v>
      </c>
    </row>
    <row r="21" spans="1:21">
      <c r="A21" t="s">
        <v>415</v>
      </c>
      <c r="B21">
        <v>1</v>
      </c>
      <c r="C21" s="46" t="str">
        <f t="shared" si="5"/>
        <v>1B4 Wiedza o kulturze Ewa Dobrzańska-Mochniej (ED)</v>
      </c>
      <c r="D21" s="46">
        <f>1+235-COUNTIF(sym!D21:D$237,0)-U21</f>
        <v>5</v>
      </c>
      <c r="E21" s="46" t="str">
        <f t="shared" si="0"/>
        <v>źle</v>
      </c>
      <c r="F21" s="46">
        <f t="shared" si="6"/>
        <v>0</v>
      </c>
      <c r="G21" s="46" t="str">
        <f t="shared" si="1"/>
        <v>źle</v>
      </c>
      <c r="H21" s="46">
        <f t="shared" si="7"/>
        <v>0</v>
      </c>
      <c r="I21" s="46" t="str">
        <f t="shared" si="2"/>
        <v>źle</v>
      </c>
      <c r="J21" s="46">
        <f t="shared" si="8"/>
        <v>0</v>
      </c>
      <c r="K21" s="46" t="str">
        <f t="shared" si="3"/>
        <v>źle</v>
      </c>
      <c r="L21" s="46">
        <f t="shared" si="9"/>
        <v>0</v>
      </c>
      <c r="M21" s="55" t="str">
        <f t="shared" si="10"/>
        <v>źle</v>
      </c>
      <c r="N21" s="46">
        <f t="shared" si="11"/>
        <v>0</v>
      </c>
      <c r="O21" s="46" t="str">
        <f t="shared" si="12"/>
        <v>źle</v>
      </c>
      <c r="P21" s="46">
        <f t="shared" si="13"/>
        <v>0</v>
      </c>
      <c r="Q21" s="46" t="str">
        <f t="shared" si="4"/>
        <v>źle</v>
      </c>
      <c r="R21" s="46">
        <f t="shared" si="14"/>
        <v>0</v>
      </c>
      <c r="S21" s="46" t="str">
        <f t="shared" si="15"/>
        <v>źle</v>
      </c>
      <c r="T21" s="46">
        <f t="shared" si="16"/>
        <v>0</v>
      </c>
      <c r="U21" s="46">
        <v>19</v>
      </c>
    </row>
    <row r="22" spans="1:21">
      <c r="A22" t="s">
        <v>559</v>
      </c>
      <c r="B22">
        <v>1</v>
      </c>
      <c r="C22" s="46" t="str">
        <f t="shared" si="5"/>
        <v>1B4 Wiedza o społeczeństwie Agnieszka Małgorzata Rosochacka (RC)</v>
      </c>
      <c r="D22" s="46">
        <f>1+235-COUNTIF(sym!D22:D$237,0)-U22</f>
        <v>4</v>
      </c>
      <c r="E22" s="46" t="str">
        <f t="shared" si="0"/>
        <v>źle</v>
      </c>
      <c r="F22" s="46">
        <f t="shared" si="6"/>
        <v>0</v>
      </c>
      <c r="G22" s="46" t="str">
        <f t="shared" si="1"/>
        <v>źle</v>
      </c>
      <c r="H22" s="46">
        <f t="shared" si="7"/>
        <v>0</v>
      </c>
      <c r="I22" s="46" t="str">
        <f t="shared" si="2"/>
        <v>źle</v>
      </c>
      <c r="J22" s="46">
        <f t="shared" si="8"/>
        <v>0</v>
      </c>
      <c r="K22" s="46" t="str">
        <f t="shared" si="3"/>
        <v>źle</v>
      </c>
      <c r="L22" s="46">
        <f t="shared" si="9"/>
        <v>0</v>
      </c>
      <c r="M22" s="55" t="str">
        <f t="shared" si="10"/>
        <v>źle</v>
      </c>
      <c r="N22" s="46">
        <f t="shared" si="11"/>
        <v>0</v>
      </c>
      <c r="O22" s="46" t="str">
        <f t="shared" si="12"/>
        <v>źle</v>
      </c>
      <c r="P22" s="46">
        <f t="shared" si="13"/>
        <v>0</v>
      </c>
      <c r="Q22" s="46" t="str">
        <f t="shared" si="4"/>
        <v>źle</v>
      </c>
      <c r="R22" s="46">
        <f t="shared" si="14"/>
        <v>0</v>
      </c>
      <c r="S22" s="46" t="str">
        <f t="shared" si="15"/>
        <v>źle</v>
      </c>
      <c r="T22" s="46">
        <f t="shared" si="16"/>
        <v>0</v>
      </c>
      <c r="U22" s="46">
        <v>20</v>
      </c>
    </row>
    <row r="23" spans="1:21">
      <c r="A23" t="s">
        <v>477</v>
      </c>
      <c r="B23">
        <v>1</v>
      </c>
      <c r="C23" s="46" t="str">
        <f t="shared" si="5"/>
        <v>1B4 Zajęcia z wychowawcą Dawid Jaruga (DJ)</v>
      </c>
      <c r="D23" s="46">
        <f>1+235-COUNTIF(sym!D23:D$237,0)-U23</f>
        <v>3</v>
      </c>
      <c r="E23" s="46" t="str">
        <f t="shared" si="0"/>
        <v>źle</v>
      </c>
      <c r="F23" s="46">
        <f t="shared" si="6"/>
        <v>0</v>
      </c>
      <c r="G23" s="46" t="str">
        <f t="shared" si="1"/>
        <v>źle</v>
      </c>
      <c r="H23" s="46">
        <f t="shared" si="7"/>
        <v>0</v>
      </c>
      <c r="I23" s="46" t="str">
        <f t="shared" si="2"/>
        <v>źle</v>
      </c>
      <c r="J23" s="46">
        <f t="shared" si="8"/>
        <v>0</v>
      </c>
      <c r="K23" s="46" t="str">
        <f t="shared" si="3"/>
        <v>źle</v>
      </c>
      <c r="L23" s="46">
        <f t="shared" si="9"/>
        <v>0</v>
      </c>
      <c r="M23" s="55" t="str">
        <f t="shared" si="10"/>
        <v>źle</v>
      </c>
      <c r="N23" s="46">
        <f t="shared" si="11"/>
        <v>0</v>
      </c>
      <c r="O23" s="46" t="str">
        <f t="shared" si="12"/>
        <v>źle</v>
      </c>
      <c r="P23" s="46">
        <f t="shared" si="13"/>
        <v>0</v>
      </c>
      <c r="Q23" s="46" t="str">
        <f t="shared" si="4"/>
        <v>źle</v>
      </c>
      <c r="R23" s="46">
        <f t="shared" si="14"/>
        <v>0</v>
      </c>
      <c r="S23" s="46" t="str">
        <f t="shared" si="15"/>
        <v>źle</v>
      </c>
      <c r="T23" s="46">
        <f t="shared" si="16"/>
        <v>0</v>
      </c>
      <c r="U23" s="46">
        <v>21</v>
      </c>
    </row>
    <row r="24" spans="1:21">
      <c r="A24" t="s">
        <v>490</v>
      </c>
      <c r="B24">
        <v>5.5</v>
      </c>
      <c r="C24" s="46" t="str">
        <f t="shared" si="5"/>
        <v>1B4|gr1 Obróbka materiałów Waldemar Jurkiewicz (WJ)</v>
      </c>
      <c r="D24" s="46">
        <f>1+235-COUNTIF(sym!D24:D$237,0)-U24</f>
        <v>2</v>
      </c>
      <c r="E24" s="46" t="str">
        <f t="shared" si="0"/>
        <v>źle</v>
      </c>
      <c r="F24" s="46">
        <f t="shared" si="6"/>
        <v>0</v>
      </c>
      <c r="G24" s="46" t="str">
        <f t="shared" si="1"/>
        <v>źle</v>
      </c>
      <c r="H24" s="46">
        <f t="shared" si="7"/>
        <v>0</v>
      </c>
      <c r="I24" s="46" t="str">
        <f t="shared" si="2"/>
        <v>źle</v>
      </c>
      <c r="J24" s="46">
        <f t="shared" si="8"/>
        <v>0</v>
      </c>
      <c r="K24" s="46" t="str">
        <f t="shared" si="3"/>
        <v>źle</v>
      </c>
      <c r="L24" s="46">
        <f t="shared" si="9"/>
        <v>0</v>
      </c>
      <c r="M24" s="55" t="str">
        <f t="shared" si="10"/>
        <v>źle</v>
      </c>
      <c r="N24" s="46">
        <f t="shared" si="11"/>
        <v>0</v>
      </c>
      <c r="O24" s="46" t="str">
        <f t="shared" si="12"/>
        <v>źle</v>
      </c>
      <c r="P24" s="46">
        <f t="shared" si="13"/>
        <v>0</v>
      </c>
      <c r="Q24" s="46" t="str">
        <f t="shared" si="4"/>
        <v>źle</v>
      </c>
      <c r="R24" s="46">
        <f t="shared" si="14"/>
        <v>0</v>
      </c>
      <c r="S24" s="46" t="str">
        <f t="shared" si="15"/>
        <v>źle</v>
      </c>
      <c r="T24" s="46">
        <f t="shared" si="16"/>
        <v>0</v>
      </c>
      <c r="U24" s="46">
        <v>22</v>
      </c>
    </row>
    <row r="25" spans="1:21">
      <c r="A25" t="s">
        <v>489</v>
      </c>
      <c r="B25">
        <v>5.5</v>
      </c>
      <c r="C25" s="46" t="str">
        <f t="shared" si="5"/>
        <v>1B4|gr2 Obróbka materiałów Waldemar Jurkiewicz (WJ)</v>
      </c>
      <c r="D25" s="46">
        <f>1+235-COUNTIF(sym!D25:D$237,0)-U25</f>
        <v>1</v>
      </c>
      <c r="E25" s="46" t="str">
        <f t="shared" si="0"/>
        <v>źle</v>
      </c>
      <c r="F25" s="46">
        <f t="shared" si="6"/>
        <v>0</v>
      </c>
      <c r="G25" s="46" t="str">
        <f t="shared" si="1"/>
        <v>źle</v>
      </c>
      <c r="H25" s="46">
        <f t="shared" si="7"/>
        <v>0</v>
      </c>
      <c r="I25" s="46" t="str">
        <f t="shared" si="2"/>
        <v>źle</v>
      </c>
      <c r="J25" s="46">
        <f t="shared" si="8"/>
        <v>0</v>
      </c>
      <c r="K25" s="46" t="str">
        <f t="shared" si="3"/>
        <v>źle</v>
      </c>
      <c r="L25" s="46">
        <f t="shared" si="9"/>
        <v>0</v>
      </c>
      <c r="M25" s="55" t="str">
        <f t="shared" si="10"/>
        <v>źle</v>
      </c>
      <c r="N25" s="46">
        <f t="shared" si="11"/>
        <v>0</v>
      </c>
      <c r="O25" s="46" t="str">
        <f t="shared" si="12"/>
        <v>źle</v>
      </c>
      <c r="P25" s="46">
        <f t="shared" si="13"/>
        <v>0</v>
      </c>
      <c r="Q25" s="46" t="str">
        <f t="shared" si="4"/>
        <v>źle</v>
      </c>
      <c r="R25" s="46">
        <f t="shared" si="14"/>
        <v>0</v>
      </c>
      <c r="S25" s="46" t="str">
        <f t="shared" si="15"/>
        <v>źle</v>
      </c>
      <c r="T25" s="46">
        <f t="shared" si="16"/>
        <v>0</v>
      </c>
      <c r="U25" s="46">
        <v>23</v>
      </c>
    </row>
    <row r="26" spans="1:21">
      <c r="A26" t="s">
        <v>550</v>
      </c>
      <c r="B26">
        <v>1</v>
      </c>
      <c r="C26" s="46" t="str">
        <f t="shared" si="5"/>
        <v>źle</v>
      </c>
      <c r="D26" s="46">
        <f>1+235-COUNTIF(sym!D26:D$237,0)-U26</f>
        <v>0</v>
      </c>
      <c r="E26" s="46" t="str">
        <f t="shared" si="0"/>
        <v>1BT Bezpieczeństwo i higiena pracy Krzysztof Rękas (RK)</v>
      </c>
      <c r="F26" s="46">
        <f t="shared" si="6"/>
        <v>1</v>
      </c>
      <c r="G26" s="46" t="str">
        <f t="shared" si="1"/>
        <v>źle</v>
      </c>
      <c r="H26" s="46">
        <f t="shared" si="7"/>
        <v>0</v>
      </c>
      <c r="I26" s="46" t="str">
        <f t="shared" si="2"/>
        <v>źle</v>
      </c>
      <c r="J26" s="46">
        <f t="shared" si="8"/>
        <v>0</v>
      </c>
      <c r="K26" s="46" t="str">
        <f t="shared" si="3"/>
        <v>źle</v>
      </c>
      <c r="L26" s="46">
        <f t="shared" si="9"/>
        <v>0</v>
      </c>
      <c r="M26" s="55" t="str">
        <f t="shared" si="10"/>
        <v>źle</v>
      </c>
      <c r="N26" s="46">
        <f t="shared" si="11"/>
        <v>0</v>
      </c>
      <c r="O26" s="46" t="str">
        <f t="shared" si="12"/>
        <v>źle</v>
      </c>
      <c r="P26" s="46">
        <f t="shared" si="13"/>
        <v>0</v>
      </c>
      <c r="Q26" s="46" t="str">
        <f t="shared" si="4"/>
        <v>źle</v>
      </c>
      <c r="R26" s="46">
        <f t="shared" si="14"/>
        <v>0</v>
      </c>
      <c r="S26" s="46" t="str">
        <f t="shared" si="15"/>
        <v>źle</v>
      </c>
      <c r="T26" s="46">
        <f t="shared" si="16"/>
        <v>0</v>
      </c>
      <c r="U26" s="46">
        <v>24</v>
      </c>
    </row>
    <row r="27" spans="1:21">
      <c r="A27" t="s">
        <v>435</v>
      </c>
      <c r="B27">
        <v>1</v>
      </c>
      <c r="C27" s="46" t="str">
        <f t="shared" si="5"/>
        <v>źle</v>
      </c>
      <c r="D27" s="46">
        <f>1+235-COUNTIF(sym!D27:D$237,0)-U27</f>
        <v>0</v>
      </c>
      <c r="E27" s="46" t="str">
        <f t="shared" si="0"/>
        <v>1BT Biologia Ewa Antoniak (EA)</v>
      </c>
      <c r="F27" s="46">
        <f t="shared" si="6"/>
        <v>1</v>
      </c>
      <c r="G27" s="46" t="str">
        <f t="shared" si="1"/>
        <v>źle</v>
      </c>
      <c r="H27" s="46">
        <f t="shared" si="7"/>
        <v>0</v>
      </c>
      <c r="I27" s="46" t="str">
        <f t="shared" si="2"/>
        <v>źle</v>
      </c>
      <c r="J27" s="46">
        <f t="shared" si="8"/>
        <v>0</v>
      </c>
      <c r="K27" s="46" t="str">
        <f t="shared" si="3"/>
        <v>źle</v>
      </c>
      <c r="L27" s="46">
        <f t="shared" si="9"/>
        <v>0</v>
      </c>
      <c r="M27" s="55" t="str">
        <f t="shared" si="10"/>
        <v>źle</v>
      </c>
      <c r="N27" s="46">
        <f t="shared" si="11"/>
        <v>0</v>
      </c>
      <c r="O27" s="46" t="str">
        <f t="shared" si="12"/>
        <v>źle</v>
      </c>
      <c r="P27" s="46">
        <f t="shared" si="13"/>
        <v>0</v>
      </c>
      <c r="Q27" s="46" t="str">
        <f t="shared" si="4"/>
        <v>źle</v>
      </c>
      <c r="R27" s="46">
        <f t="shared" si="14"/>
        <v>0</v>
      </c>
      <c r="S27" s="46" t="str">
        <f t="shared" si="15"/>
        <v>źle</v>
      </c>
      <c r="T27" s="46">
        <f t="shared" si="16"/>
        <v>0</v>
      </c>
      <c r="U27" s="46">
        <v>25</v>
      </c>
    </row>
    <row r="28" spans="1:21">
      <c r="A28" t="s">
        <v>429</v>
      </c>
      <c r="B28">
        <v>1</v>
      </c>
      <c r="C28" s="46" t="str">
        <f t="shared" si="5"/>
        <v>źle</v>
      </c>
      <c r="D28" s="46">
        <f>1+235-COUNTIF(sym!D28:D$237,0)-U28</f>
        <v>0</v>
      </c>
      <c r="E28" s="46" t="str">
        <f t="shared" si="0"/>
        <v>1BT Chemia Ewa Antoniak (EA)</v>
      </c>
      <c r="F28" s="46">
        <f t="shared" si="6"/>
        <v>1</v>
      </c>
      <c r="G28" s="46" t="str">
        <f t="shared" si="1"/>
        <v>źle</v>
      </c>
      <c r="H28" s="46">
        <f t="shared" si="7"/>
        <v>0</v>
      </c>
      <c r="I28" s="46" t="str">
        <f t="shared" si="2"/>
        <v>źle</v>
      </c>
      <c r="J28" s="46">
        <f t="shared" si="8"/>
        <v>0</v>
      </c>
      <c r="K28" s="46" t="str">
        <f t="shared" si="3"/>
        <v>źle</v>
      </c>
      <c r="L28" s="46">
        <f t="shared" si="9"/>
        <v>0</v>
      </c>
      <c r="M28" s="55" t="str">
        <f t="shared" si="10"/>
        <v>źle</v>
      </c>
      <c r="N28" s="46">
        <f t="shared" si="11"/>
        <v>0</v>
      </c>
      <c r="O28" s="46" t="str">
        <f t="shared" si="12"/>
        <v>źle</v>
      </c>
      <c r="P28" s="46">
        <f t="shared" si="13"/>
        <v>0</v>
      </c>
      <c r="Q28" s="46" t="str">
        <f t="shared" si="4"/>
        <v>źle</v>
      </c>
      <c r="R28" s="46">
        <f t="shared" si="14"/>
        <v>0</v>
      </c>
      <c r="S28" s="46" t="str">
        <f t="shared" si="15"/>
        <v>źle</v>
      </c>
      <c r="T28" s="46">
        <f t="shared" si="16"/>
        <v>0</v>
      </c>
      <c r="U28" s="46">
        <v>26</v>
      </c>
    </row>
    <row r="29" spans="1:21">
      <c r="A29" t="s">
        <v>483</v>
      </c>
      <c r="B29">
        <v>1</v>
      </c>
      <c r="C29" s="46" t="str">
        <f t="shared" si="5"/>
        <v>źle</v>
      </c>
      <c r="D29" s="46">
        <f>1+235-COUNTIF(sym!D29:D$237,0)-U29</f>
        <v>0</v>
      </c>
      <c r="E29" s="46" t="str">
        <f t="shared" si="0"/>
        <v>1BT Edukacja dla bezpieczeństwa Dawid Jaruga (DJ)</v>
      </c>
      <c r="F29" s="46">
        <f t="shared" si="6"/>
        <v>1</v>
      </c>
      <c r="G29" s="46" t="str">
        <f t="shared" si="1"/>
        <v>źle</v>
      </c>
      <c r="H29" s="46">
        <f t="shared" si="7"/>
        <v>0</v>
      </c>
      <c r="I29" s="46" t="str">
        <f t="shared" si="2"/>
        <v>źle</v>
      </c>
      <c r="J29" s="46">
        <f t="shared" si="8"/>
        <v>0</v>
      </c>
      <c r="K29" s="46" t="str">
        <f t="shared" si="3"/>
        <v>źle</v>
      </c>
      <c r="L29" s="46">
        <f t="shared" si="9"/>
        <v>0</v>
      </c>
      <c r="M29" s="55" t="str">
        <f t="shared" si="10"/>
        <v>źle</v>
      </c>
      <c r="N29" s="46">
        <f t="shared" si="11"/>
        <v>0</v>
      </c>
      <c r="O29" s="46" t="str">
        <f t="shared" si="12"/>
        <v>źle</v>
      </c>
      <c r="P29" s="46">
        <f t="shared" si="13"/>
        <v>0</v>
      </c>
      <c r="Q29" s="46" t="str">
        <f t="shared" si="4"/>
        <v>źle</v>
      </c>
      <c r="R29" s="46">
        <f t="shared" si="14"/>
        <v>0</v>
      </c>
      <c r="S29" s="46" t="str">
        <f t="shared" si="15"/>
        <v>źle</v>
      </c>
      <c r="T29" s="46">
        <f t="shared" si="16"/>
        <v>0</v>
      </c>
      <c r="U29" s="46">
        <v>27</v>
      </c>
    </row>
    <row r="30" spans="1:21">
      <c r="A30" t="s">
        <v>600</v>
      </c>
      <c r="B30">
        <v>1</v>
      </c>
      <c r="C30" s="46" t="str">
        <f t="shared" si="5"/>
        <v>źle</v>
      </c>
      <c r="D30" s="46">
        <f>1+235-COUNTIF(sym!D30:D$237,0)-U30</f>
        <v>0</v>
      </c>
      <c r="E30" s="46" t="str">
        <f t="shared" si="0"/>
        <v>1BT Fizyka Małgorzata Świech (MŚ)</v>
      </c>
      <c r="F30" s="46">
        <f t="shared" si="6"/>
        <v>1</v>
      </c>
      <c r="G30" s="46" t="str">
        <f t="shared" si="1"/>
        <v>źle</v>
      </c>
      <c r="H30" s="46">
        <f t="shared" si="7"/>
        <v>0</v>
      </c>
      <c r="I30" s="46" t="str">
        <f t="shared" si="2"/>
        <v>źle</v>
      </c>
      <c r="J30" s="46">
        <f t="shared" si="8"/>
        <v>0</v>
      </c>
      <c r="K30" s="46" t="str">
        <f t="shared" si="3"/>
        <v>źle</v>
      </c>
      <c r="L30" s="46">
        <f t="shared" si="9"/>
        <v>0</v>
      </c>
      <c r="M30" s="55" t="str">
        <f t="shared" si="10"/>
        <v>źle</v>
      </c>
      <c r="N30" s="46">
        <f t="shared" si="11"/>
        <v>0</v>
      </c>
      <c r="O30" s="46" t="str">
        <f t="shared" si="12"/>
        <v>źle</v>
      </c>
      <c r="P30" s="46">
        <f t="shared" si="13"/>
        <v>0</v>
      </c>
      <c r="Q30" s="46" t="str">
        <f t="shared" si="4"/>
        <v>źle</v>
      </c>
      <c r="R30" s="46">
        <f t="shared" si="14"/>
        <v>0</v>
      </c>
      <c r="S30" s="46" t="str">
        <f t="shared" si="15"/>
        <v>źle</v>
      </c>
      <c r="T30" s="46">
        <f t="shared" si="16"/>
        <v>0</v>
      </c>
      <c r="U30" s="46">
        <v>28</v>
      </c>
    </row>
    <row r="31" spans="1:21">
      <c r="A31" t="s">
        <v>607</v>
      </c>
      <c r="B31">
        <v>1</v>
      </c>
      <c r="C31" s="46" t="str">
        <f t="shared" si="5"/>
        <v>źle</v>
      </c>
      <c r="D31" s="46">
        <f>1+235-COUNTIF(sym!D31:D$237,0)-U31</f>
        <v>0</v>
      </c>
      <c r="E31" s="46" t="str">
        <f t="shared" si="0"/>
        <v>1BT Geografia Anna Watras-Lekan (AW)</v>
      </c>
      <c r="F31" s="46">
        <f t="shared" si="6"/>
        <v>1</v>
      </c>
      <c r="G31" s="46" t="str">
        <f t="shared" si="1"/>
        <v>źle</v>
      </c>
      <c r="H31" s="46">
        <f t="shared" si="7"/>
        <v>0</v>
      </c>
      <c r="I31" s="46" t="str">
        <f t="shared" si="2"/>
        <v>źle</v>
      </c>
      <c r="J31" s="46">
        <f t="shared" si="8"/>
        <v>0</v>
      </c>
      <c r="K31" s="46" t="str">
        <f t="shared" si="3"/>
        <v>źle</v>
      </c>
      <c r="L31" s="46">
        <f t="shared" si="9"/>
        <v>0</v>
      </c>
      <c r="M31" s="55" t="str">
        <f t="shared" si="10"/>
        <v>źle</v>
      </c>
      <c r="N31" s="46">
        <f t="shared" si="11"/>
        <v>0</v>
      </c>
      <c r="O31" s="46" t="str">
        <f t="shared" si="12"/>
        <v>źle</v>
      </c>
      <c r="P31" s="46">
        <f t="shared" si="13"/>
        <v>0</v>
      </c>
      <c r="Q31" s="46" t="str">
        <f t="shared" si="4"/>
        <v>źle</v>
      </c>
      <c r="R31" s="46">
        <f t="shared" si="14"/>
        <v>0</v>
      </c>
      <c r="S31" s="46" t="str">
        <f t="shared" si="15"/>
        <v>źle</v>
      </c>
      <c r="T31" s="46">
        <f t="shared" si="16"/>
        <v>0</v>
      </c>
      <c r="U31" s="46">
        <v>29</v>
      </c>
    </row>
    <row r="32" spans="1:21">
      <c r="A32" t="s">
        <v>558</v>
      </c>
      <c r="B32">
        <v>2</v>
      </c>
      <c r="C32" s="46" t="str">
        <f t="shared" si="5"/>
        <v>źle</v>
      </c>
      <c r="D32" s="46">
        <f>1+235-COUNTIF(sym!D32:D$237,0)-U32</f>
        <v>0</v>
      </c>
      <c r="E32" s="46" t="str">
        <f t="shared" si="0"/>
        <v>1BT Historia Agnieszka Małgorzata Rosochacka (RC)</v>
      </c>
      <c r="F32" s="46">
        <f t="shared" si="6"/>
        <v>2</v>
      </c>
      <c r="G32" s="46" t="str">
        <f t="shared" si="1"/>
        <v>źle</v>
      </c>
      <c r="H32" s="46">
        <f t="shared" si="7"/>
        <v>0</v>
      </c>
      <c r="I32" s="46" t="str">
        <f t="shared" si="2"/>
        <v>źle</v>
      </c>
      <c r="J32" s="46">
        <f t="shared" si="8"/>
        <v>0</v>
      </c>
      <c r="K32" s="46" t="str">
        <f t="shared" si="3"/>
        <v>źle</v>
      </c>
      <c r="L32" s="46">
        <f t="shared" si="9"/>
        <v>0</v>
      </c>
      <c r="M32" s="55" t="str">
        <f t="shared" si="10"/>
        <v>źle</v>
      </c>
      <c r="N32" s="46">
        <f t="shared" si="11"/>
        <v>0</v>
      </c>
      <c r="O32" s="46" t="str">
        <f t="shared" si="12"/>
        <v>źle</v>
      </c>
      <c r="P32" s="46">
        <f t="shared" si="13"/>
        <v>0</v>
      </c>
      <c r="Q32" s="46" t="str">
        <f t="shared" si="4"/>
        <v>źle</v>
      </c>
      <c r="R32" s="46">
        <f t="shared" si="14"/>
        <v>0</v>
      </c>
      <c r="S32" s="46" t="str">
        <f t="shared" si="15"/>
        <v>źle</v>
      </c>
      <c r="T32" s="46">
        <f t="shared" si="16"/>
        <v>0</v>
      </c>
      <c r="U32" s="46">
        <v>30</v>
      </c>
    </row>
    <row r="33" spans="1:21">
      <c r="A33" t="s">
        <v>575</v>
      </c>
      <c r="B33">
        <v>1</v>
      </c>
      <c r="C33" s="46" t="str">
        <f t="shared" si="5"/>
        <v>źle</v>
      </c>
      <c r="D33" s="46">
        <f>1+235-COUNTIF(sym!D33:D$237,0)-U33</f>
        <v>0</v>
      </c>
      <c r="E33" s="46" t="str">
        <f t="shared" si="0"/>
        <v>1BT Informatyka Robert Sołowiej (SO)</v>
      </c>
      <c r="F33" s="46">
        <f t="shared" si="6"/>
        <v>1</v>
      </c>
      <c r="G33" s="46" t="str">
        <f t="shared" si="1"/>
        <v>źle</v>
      </c>
      <c r="H33" s="46">
        <f t="shared" si="7"/>
        <v>0</v>
      </c>
      <c r="I33" s="46" t="str">
        <f t="shared" si="2"/>
        <v>źle</v>
      </c>
      <c r="J33" s="46">
        <f t="shared" si="8"/>
        <v>0</v>
      </c>
      <c r="K33" s="46" t="str">
        <f t="shared" si="3"/>
        <v>źle</v>
      </c>
      <c r="L33" s="46">
        <f t="shared" si="9"/>
        <v>0</v>
      </c>
      <c r="M33" s="55" t="str">
        <f t="shared" si="10"/>
        <v>źle</v>
      </c>
      <c r="N33" s="46">
        <f t="shared" si="11"/>
        <v>0</v>
      </c>
      <c r="O33" s="46" t="str">
        <f t="shared" si="12"/>
        <v>źle</v>
      </c>
      <c r="P33" s="46">
        <f t="shared" si="13"/>
        <v>0</v>
      </c>
      <c r="Q33" s="46" t="str">
        <f t="shared" si="4"/>
        <v>źle</v>
      </c>
      <c r="R33" s="46">
        <f t="shared" si="14"/>
        <v>0</v>
      </c>
      <c r="S33" s="46" t="str">
        <f t="shared" si="15"/>
        <v>źle</v>
      </c>
      <c r="T33" s="46">
        <f t="shared" si="16"/>
        <v>0</v>
      </c>
      <c r="U33" s="46">
        <v>31</v>
      </c>
    </row>
    <row r="34" spans="1:21">
      <c r="A34" t="s">
        <v>448</v>
      </c>
      <c r="B34">
        <v>2</v>
      </c>
      <c r="C34" s="46" t="str">
        <f t="shared" si="5"/>
        <v>źle</v>
      </c>
      <c r="D34" s="46">
        <f>1+235-COUNTIF(sym!D34:D$237,0)-U34</f>
        <v>0</v>
      </c>
      <c r="E34" s="46" t="str">
        <f t="shared" si="0"/>
        <v>1BT Język angielski Robert  Bobryk (RB)</v>
      </c>
      <c r="F34" s="46">
        <f t="shared" si="6"/>
        <v>2</v>
      </c>
      <c r="G34" s="46" t="str">
        <f t="shared" si="1"/>
        <v>źle</v>
      </c>
      <c r="H34" s="46">
        <f t="shared" si="7"/>
        <v>0</v>
      </c>
      <c r="I34" s="46" t="str">
        <f t="shared" si="2"/>
        <v>źle</v>
      </c>
      <c r="J34" s="46">
        <f t="shared" si="8"/>
        <v>0</v>
      </c>
      <c r="K34" s="46" t="str">
        <f t="shared" si="3"/>
        <v>źle</v>
      </c>
      <c r="L34" s="46">
        <f t="shared" si="9"/>
        <v>0</v>
      </c>
      <c r="M34" s="55" t="str">
        <f t="shared" si="10"/>
        <v>źle</v>
      </c>
      <c r="N34" s="46">
        <f t="shared" si="11"/>
        <v>0</v>
      </c>
      <c r="O34" s="46" t="str">
        <f t="shared" si="12"/>
        <v>źle</v>
      </c>
      <c r="P34" s="46">
        <f t="shared" si="13"/>
        <v>0</v>
      </c>
      <c r="Q34" s="46" t="str">
        <f t="shared" si="4"/>
        <v>źle</v>
      </c>
      <c r="R34" s="46">
        <f t="shared" si="14"/>
        <v>0</v>
      </c>
      <c r="S34" s="46" t="str">
        <f t="shared" si="15"/>
        <v>źle</v>
      </c>
      <c r="T34" s="46">
        <f t="shared" si="16"/>
        <v>0</v>
      </c>
      <c r="U34" s="46">
        <v>32</v>
      </c>
    </row>
    <row r="35" spans="1:21">
      <c r="A35" t="s">
        <v>539</v>
      </c>
      <c r="B35">
        <v>2</v>
      </c>
      <c r="C35" s="46" t="str">
        <f t="shared" si="5"/>
        <v>źle</v>
      </c>
      <c r="D35" s="46">
        <f>1+235-COUNTIF(sym!D35:D$237,0)-U35</f>
        <v>0</v>
      </c>
      <c r="E35" s="46" t="str">
        <f t="shared" si="0"/>
        <v>1BT Język niemiecki Renata Olida (RO)</v>
      </c>
      <c r="F35" s="46">
        <f t="shared" si="6"/>
        <v>2</v>
      </c>
      <c r="G35" s="46" t="str">
        <f t="shared" si="1"/>
        <v>źle</v>
      </c>
      <c r="H35" s="46">
        <f t="shared" si="7"/>
        <v>0</v>
      </c>
      <c r="I35" s="46" t="str">
        <f t="shared" si="2"/>
        <v>źle</v>
      </c>
      <c r="J35" s="46">
        <f t="shared" si="8"/>
        <v>0</v>
      </c>
      <c r="K35" s="46" t="str">
        <f t="shared" si="3"/>
        <v>źle</v>
      </c>
      <c r="L35" s="46">
        <f t="shared" si="9"/>
        <v>0</v>
      </c>
      <c r="M35" s="55" t="str">
        <f t="shared" si="10"/>
        <v>źle</v>
      </c>
      <c r="N35" s="46">
        <f t="shared" si="11"/>
        <v>0</v>
      </c>
      <c r="O35" s="46" t="str">
        <f t="shared" si="12"/>
        <v>źle</v>
      </c>
      <c r="P35" s="46">
        <f t="shared" si="13"/>
        <v>0</v>
      </c>
      <c r="Q35" s="46" t="str">
        <f t="shared" si="4"/>
        <v>źle</v>
      </c>
      <c r="R35" s="46">
        <f t="shared" si="14"/>
        <v>0</v>
      </c>
      <c r="S35" s="46" t="str">
        <f t="shared" si="15"/>
        <v>źle</v>
      </c>
      <c r="T35" s="46">
        <f t="shared" si="16"/>
        <v>0</v>
      </c>
      <c r="U35" s="46">
        <v>33</v>
      </c>
    </row>
    <row r="36" spans="1:21">
      <c r="A36" t="s">
        <v>627</v>
      </c>
      <c r="B36">
        <v>2.2999999999999998</v>
      </c>
      <c r="C36" s="46" t="str">
        <f t="shared" si="5"/>
        <v>źle</v>
      </c>
      <c r="D36" s="46">
        <f>1+235-COUNTIF(sym!D36:D$237,0)-U36</f>
        <v>0</v>
      </c>
      <c r="E36" s="46" t="str">
        <f t="shared" si="0"/>
        <v>1BT Język polski j.polski Vacat (JV)</v>
      </c>
      <c r="F36" s="46">
        <f t="shared" si="6"/>
        <v>2.2999999999999998</v>
      </c>
      <c r="G36" s="46" t="str">
        <f t="shared" si="1"/>
        <v>źle</v>
      </c>
      <c r="H36" s="46">
        <f t="shared" si="7"/>
        <v>0</v>
      </c>
      <c r="I36" s="46" t="str">
        <f t="shared" si="2"/>
        <v>źle</v>
      </c>
      <c r="J36" s="46">
        <f t="shared" si="8"/>
        <v>0</v>
      </c>
      <c r="K36" s="46" t="str">
        <f t="shared" si="3"/>
        <v>źle</v>
      </c>
      <c r="L36" s="46">
        <f t="shared" si="9"/>
        <v>0</v>
      </c>
      <c r="M36" s="55" t="str">
        <f t="shared" si="10"/>
        <v>źle</v>
      </c>
      <c r="N36" s="46">
        <f t="shared" si="11"/>
        <v>0</v>
      </c>
      <c r="O36" s="46" t="str">
        <f t="shared" si="12"/>
        <v>źle</v>
      </c>
      <c r="P36" s="46">
        <f t="shared" si="13"/>
        <v>0</v>
      </c>
      <c r="Q36" s="46" t="str">
        <f t="shared" si="4"/>
        <v>źle</v>
      </c>
      <c r="R36" s="46">
        <f t="shared" si="14"/>
        <v>0</v>
      </c>
      <c r="S36" s="46" t="str">
        <f t="shared" si="15"/>
        <v>źle</v>
      </c>
      <c r="T36" s="46">
        <f t="shared" si="16"/>
        <v>0</v>
      </c>
      <c r="U36" s="46">
        <v>34</v>
      </c>
    </row>
    <row r="37" spans="1:21">
      <c r="A37" t="s">
        <v>444</v>
      </c>
      <c r="B37">
        <v>0.7</v>
      </c>
      <c r="C37" s="46" t="str">
        <f t="shared" si="5"/>
        <v>źle</v>
      </c>
      <c r="D37" s="46">
        <f>1+235-COUNTIF(sym!D37:D$237,0)-U37</f>
        <v>0</v>
      </c>
      <c r="E37" s="46" t="str">
        <f t="shared" si="0"/>
        <v>1BT Język polski Karina Bochyńska-Czerpak (CK)</v>
      </c>
      <c r="F37" s="46">
        <f t="shared" si="6"/>
        <v>0.7</v>
      </c>
      <c r="G37" s="46" t="str">
        <f t="shared" si="1"/>
        <v>źle</v>
      </c>
      <c r="H37" s="46">
        <f t="shared" si="7"/>
        <v>0</v>
      </c>
      <c r="I37" s="46" t="str">
        <f t="shared" si="2"/>
        <v>źle</v>
      </c>
      <c r="J37" s="46">
        <f t="shared" si="8"/>
        <v>0</v>
      </c>
      <c r="K37" s="46" t="str">
        <f t="shared" si="3"/>
        <v>źle</v>
      </c>
      <c r="L37" s="46">
        <f t="shared" si="9"/>
        <v>0</v>
      </c>
      <c r="M37" s="55" t="str">
        <f t="shared" si="10"/>
        <v>źle</v>
      </c>
      <c r="N37" s="46">
        <f t="shared" si="11"/>
        <v>0</v>
      </c>
      <c r="O37" s="46" t="str">
        <f t="shared" si="12"/>
        <v>źle</v>
      </c>
      <c r="P37" s="46">
        <f t="shared" si="13"/>
        <v>0</v>
      </c>
      <c r="Q37" s="46" t="str">
        <f t="shared" si="4"/>
        <v>źle</v>
      </c>
      <c r="R37" s="46">
        <f t="shared" si="14"/>
        <v>0</v>
      </c>
      <c r="S37" s="46" t="str">
        <f t="shared" si="15"/>
        <v>źle</v>
      </c>
      <c r="T37" s="46">
        <f t="shared" si="16"/>
        <v>0</v>
      </c>
      <c r="U37" s="46">
        <v>35</v>
      </c>
    </row>
    <row r="38" spans="1:21">
      <c r="A38" t="s">
        <v>417</v>
      </c>
      <c r="B38">
        <v>1</v>
      </c>
      <c r="C38" s="46" t="str">
        <f t="shared" si="5"/>
        <v>źle</v>
      </c>
      <c r="D38" s="46">
        <f>1+235-COUNTIF(sym!D38:D$237,0)-U38</f>
        <v>0</v>
      </c>
      <c r="E38" s="46" t="str">
        <f t="shared" si="0"/>
        <v>1BT Maszyny rolnicze Janusz Łaniewski (JŁ)</v>
      </c>
      <c r="F38" s="46">
        <f t="shared" si="6"/>
        <v>1</v>
      </c>
      <c r="G38" s="46" t="str">
        <f t="shared" si="1"/>
        <v>źle</v>
      </c>
      <c r="H38" s="46">
        <f t="shared" si="7"/>
        <v>0</v>
      </c>
      <c r="I38" s="46" t="str">
        <f t="shared" si="2"/>
        <v>źle</v>
      </c>
      <c r="J38" s="46">
        <f t="shared" si="8"/>
        <v>0</v>
      </c>
      <c r="K38" s="46" t="str">
        <f t="shared" si="3"/>
        <v>źle</v>
      </c>
      <c r="L38" s="46">
        <f t="shared" si="9"/>
        <v>0</v>
      </c>
      <c r="M38" s="55" t="str">
        <f t="shared" si="10"/>
        <v>źle</v>
      </c>
      <c r="N38" s="46">
        <f t="shared" si="11"/>
        <v>0</v>
      </c>
      <c r="O38" s="46" t="str">
        <f t="shared" si="12"/>
        <v>źle</v>
      </c>
      <c r="P38" s="46">
        <f t="shared" si="13"/>
        <v>0</v>
      </c>
      <c r="Q38" s="46" t="str">
        <f t="shared" si="4"/>
        <v>źle</v>
      </c>
      <c r="R38" s="46">
        <f t="shared" si="14"/>
        <v>0</v>
      </c>
      <c r="S38" s="46" t="str">
        <f t="shared" si="15"/>
        <v>źle</v>
      </c>
      <c r="T38" s="46">
        <f t="shared" si="16"/>
        <v>0</v>
      </c>
      <c r="U38" s="46">
        <v>36</v>
      </c>
    </row>
    <row r="39" spans="1:21">
      <c r="A39" t="s">
        <v>593</v>
      </c>
      <c r="B39">
        <v>2</v>
      </c>
      <c r="C39" s="46" t="str">
        <f t="shared" si="5"/>
        <v>źle</v>
      </c>
      <c r="D39" s="46">
        <f>1+235-COUNTIF(sym!D39:D$237,0)-U39</f>
        <v>0</v>
      </c>
      <c r="E39" s="46" t="str">
        <f t="shared" si="0"/>
        <v>1BT Matematyka Anna Skubisz (SA)</v>
      </c>
      <c r="F39" s="46">
        <f t="shared" si="6"/>
        <v>2</v>
      </c>
      <c r="G39" s="46" t="str">
        <f t="shared" si="1"/>
        <v>źle</v>
      </c>
      <c r="H39" s="46">
        <f t="shared" si="7"/>
        <v>0</v>
      </c>
      <c r="I39" s="46" t="str">
        <f t="shared" si="2"/>
        <v>źle</v>
      </c>
      <c r="J39" s="46">
        <f t="shared" si="8"/>
        <v>0</v>
      </c>
      <c r="K39" s="46" t="str">
        <f t="shared" si="3"/>
        <v>źle</v>
      </c>
      <c r="L39" s="46">
        <f t="shared" si="9"/>
        <v>0</v>
      </c>
      <c r="M39" s="55" t="str">
        <f t="shared" si="10"/>
        <v>źle</v>
      </c>
      <c r="N39" s="46">
        <f t="shared" si="11"/>
        <v>0</v>
      </c>
      <c r="O39" s="46" t="str">
        <f t="shared" si="12"/>
        <v>źle</v>
      </c>
      <c r="P39" s="46">
        <f t="shared" si="13"/>
        <v>0</v>
      </c>
      <c r="Q39" s="46" t="str">
        <f t="shared" si="4"/>
        <v>źle</v>
      </c>
      <c r="R39" s="46">
        <f t="shared" si="14"/>
        <v>0</v>
      </c>
      <c r="S39" s="46" t="str">
        <f t="shared" si="15"/>
        <v>źle</v>
      </c>
      <c r="T39" s="46">
        <f t="shared" si="16"/>
        <v>0</v>
      </c>
      <c r="U39" s="46">
        <v>37</v>
      </c>
    </row>
    <row r="40" spans="1:21">
      <c r="A40" t="s">
        <v>589</v>
      </c>
      <c r="B40">
        <v>1</v>
      </c>
      <c r="C40" s="46" t="str">
        <f t="shared" si="5"/>
        <v>źle</v>
      </c>
      <c r="D40" s="46">
        <f>1+235-COUNTIF(sym!D40:D$237,0)-U40</f>
        <v>0</v>
      </c>
      <c r="E40" s="46" t="str">
        <f t="shared" si="0"/>
        <v>1BT Matematyka rozszerzona Anna Skubisz (SA)</v>
      </c>
      <c r="F40" s="46">
        <f t="shared" si="6"/>
        <v>1</v>
      </c>
      <c r="G40" s="46" t="str">
        <f t="shared" si="1"/>
        <v>źle</v>
      </c>
      <c r="H40" s="46">
        <f t="shared" si="7"/>
        <v>0</v>
      </c>
      <c r="I40" s="46" t="str">
        <f t="shared" si="2"/>
        <v>źle</v>
      </c>
      <c r="J40" s="46">
        <f t="shared" si="8"/>
        <v>0</v>
      </c>
      <c r="K40" s="46" t="str">
        <f t="shared" si="3"/>
        <v>źle</v>
      </c>
      <c r="L40" s="46">
        <f t="shared" si="9"/>
        <v>0</v>
      </c>
      <c r="M40" s="55" t="str">
        <f t="shared" si="10"/>
        <v>źle</v>
      </c>
      <c r="N40" s="46">
        <f t="shared" si="11"/>
        <v>0</v>
      </c>
      <c r="O40" s="46" t="str">
        <f t="shared" si="12"/>
        <v>źle</v>
      </c>
      <c r="P40" s="46">
        <f t="shared" si="13"/>
        <v>0</v>
      </c>
      <c r="Q40" s="46" t="str">
        <f t="shared" si="4"/>
        <v>źle</v>
      </c>
      <c r="R40" s="46">
        <f t="shared" si="14"/>
        <v>0</v>
      </c>
      <c r="S40" s="46" t="str">
        <f t="shared" si="15"/>
        <v>źle</v>
      </c>
      <c r="T40" s="46">
        <f t="shared" si="16"/>
        <v>0</v>
      </c>
      <c r="U40" s="46">
        <v>38</v>
      </c>
    </row>
    <row r="41" spans="1:21">
      <c r="A41" t="s">
        <v>554</v>
      </c>
      <c r="B41">
        <v>1</v>
      </c>
      <c r="C41" s="46" t="str">
        <f t="shared" si="5"/>
        <v>źle</v>
      </c>
      <c r="D41" s="46">
        <f>1+235-COUNTIF(sym!D41:D$237,0)-U41</f>
        <v>0</v>
      </c>
      <c r="E41" s="46" t="str">
        <f t="shared" si="0"/>
        <v>1BT Plastyka Agnieszka Małgorzata Rosochacka (RC)</v>
      </c>
      <c r="F41" s="46">
        <f t="shared" si="6"/>
        <v>1</v>
      </c>
      <c r="G41" s="46" t="str">
        <f t="shared" si="1"/>
        <v>źle</v>
      </c>
      <c r="H41" s="46">
        <f t="shared" si="7"/>
        <v>0</v>
      </c>
      <c r="I41" s="46" t="str">
        <f t="shared" si="2"/>
        <v>źle</v>
      </c>
      <c r="J41" s="46">
        <f t="shared" si="8"/>
        <v>0</v>
      </c>
      <c r="K41" s="46" t="str">
        <f t="shared" si="3"/>
        <v>źle</v>
      </c>
      <c r="L41" s="46">
        <f t="shared" si="9"/>
        <v>0</v>
      </c>
      <c r="M41" s="55" t="str">
        <f t="shared" si="10"/>
        <v>źle</v>
      </c>
      <c r="N41" s="46">
        <f t="shared" si="11"/>
        <v>0</v>
      </c>
      <c r="O41" s="46" t="str">
        <f t="shared" si="12"/>
        <v>źle</v>
      </c>
      <c r="P41" s="46">
        <f t="shared" si="13"/>
        <v>0</v>
      </c>
      <c r="Q41" s="46" t="str">
        <f t="shared" si="4"/>
        <v>źle</v>
      </c>
      <c r="R41" s="46">
        <f t="shared" si="14"/>
        <v>0</v>
      </c>
      <c r="S41" s="46" t="str">
        <f t="shared" si="15"/>
        <v>źle</v>
      </c>
      <c r="T41" s="46">
        <f t="shared" si="16"/>
        <v>0</v>
      </c>
      <c r="U41" s="46">
        <v>39</v>
      </c>
    </row>
    <row r="42" spans="1:21">
      <c r="A42" t="s">
        <v>424</v>
      </c>
      <c r="B42">
        <v>1.5</v>
      </c>
      <c r="C42" s="46" t="str">
        <f t="shared" si="5"/>
        <v>źle</v>
      </c>
      <c r="D42" s="46">
        <f>1+235-COUNTIF(sym!D42:D$237,0)-U42</f>
        <v>0</v>
      </c>
      <c r="E42" s="46" t="str">
        <f t="shared" si="0"/>
        <v>1BT Podstawy rolnictwa Ewa Antoniak (EA)</v>
      </c>
      <c r="F42" s="46">
        <f t="shared" si="6"/>
        <v>1.5</v>
      </c>
      <c r="G42" s="46" t="str">
        <f t="shared" si="1"/>
        <v>źle</v>
      </c>
      <c r="H42" s="46">
        <f t="shared" si="7"/>
        <v>0</v>
      </c>
      <c r="I42" s="46" t="str">
        <f t="shared" si="2"/>
        <v>źle</v>
      </c>
      <c r="J42" s="46">
        <f t="shared" si="8"/>
        <v>0</v>
      </c>
      <c r="K42" s="46" t="str">
        <f t="shared" si="3"/>
        <v>źle</v>
      </c>
      <c r="L42" s="46">
        <f t="shared" si="9"/>
        <v>0</v>
      </c>
      <c r="M42" s="55" t="str">
        <f t="shared" si="10"/>
        <v>źle</v>
      </c>
      <c r="N42" s="46">
        <f t="shared" si="11"/>
        <v>0</v>
      </c>
      <c r="O42" s="46" t="str">
        <f t="shared" si="12"/>
        <v>źle</v>
      </c>
      <c r="P42" s="46">
        <f t="shared" si="13"/>
        <v>0</v>
      </c>
      <c r="Q42" s="46" t="str">
        <f t="shared" si="4"/>
        <v>źle</v>
      </c>
      <c r="R42" s="46">
        <f t="shared" si="14"/>
        <v>0</v>
      </c>
      <c r="S42" s="46" t="str">
        <f t="shared" si="15"/>
        <v>źle</v>
      </c>
      <c r="T42" s="46">
        <f t="shared" si="16"/>
        <v>0</v>
      </c>
      <c r="U42" s="46">
        <v>40</v>
      </c>
    </row>
    <row r="43" spans="1:21">
      <c r="A43" t="s">
        <v>596</v>
      </c>
      <c r="B43">
        <v>1.5</v>
      </c>
      <c r="C43" s="46" t="str">
        <f t="shared" si="5"/>
        <v>źle</v>
      </c>
      <c r="D43" s="46">
        <f>1+235-COUNTIF(sym!D43:D$237,0)-U43</f>
        <v>0</v>
      </c>
      <c r="E43" s="46" t="str">
        <f t="shared" si="0"/>
        <v>1BT Podstawy techniki rolniczej Anna Skubisz (SA)</v>
      </c>
      <c r="F43" s="46">
        <f t="shared" si="6"/>
        <v>1.5</v>
      </c>
      <c r="G43" s="46" t="str">
        <f t="shared" si="1"/>
        <v>źle</v>
      </c>
      <c r="H43" s="46">
        <f t="shared" si="7"/>
        <v>0</v>
      </c>
      <c r="I43" s="46" t="str">
        <f t="shared" si="2"/>
        <v>źle</v>
      </c>
      <c r="J43" s="46">
        <f t="shared" si="8"/>
        <v>0</v>
      </c>
      <c r="K43" s="46" t="str">
        <f t="shared" si="3"/>
        <v>źle</v>
      </c>
      <c r="L43" s="46">
        <f t="shared" si="9"/>
        <v>0</v>
      </c>
      <c r="M43" s="55" t="str">
        <f t="shared" si="10"/>
        <v>źle</v>
      </c>
      <c r="N43" s="46">
        <f t="shared" si="11"/>
        <v>0</v>
      </c>
      <c r="O43" s="46" t="str">
        <f t="shared" si="12"/>
        <v>źle</v>
      </c>
      <c r="P43" s="46">
        <f t="shared" si="13"/>
        <v>0</v>
      </c>
      <c r="Q43" s="46" t="str">
        <f t="shared" si="4"/>
        <v>źle</v>
      </c>
      <c r="R43" s="46">
        <f t="shared" si="14"/>
        <v>0</v>
      </c>
      <c r="S43" s="46" t="str">
        <f t="shared" si="15"/>
        <v>źle</v>
      </c>
      <c r="T43" s="46">
        <f t="shared" si="16"/>
        <v>0</v>
      </c>
      <c r="U43" s="46">
        <v>41</v>
      </c>
    </row>
    <row r="44" spans="1:21">
      <c r="A44" t="s">
        <v>421</v>
      </c>
      <c r="B44">
        <v>1</v>
      </c>
      <c r="C44" s="46" t="str">
        <f t="shared" si="5"/>
        <v>źle</v>
      </c>
      <c r="D44" s="46">
        <f>1+235-COUNTIF(sym!D44:D$237,0)-U44</f>
        <v>0</v>
      </c>
      <c r="E44" s="46" t="str">
        <f t="shared" si="0"/>
        <v>1BT Pojazdy rolnicze Janusz Łaniewski (JŁ)</v>
      </c>
      <c r="F44" s="46">
        <f t="shared" si="6"/>
        <v>1</v>
      </c>
      <c r="G44" s="46" t="str">
        <f t="shared" si="1"/>
        <v>źle</v>
      </c>
      <c r="H44" s="46">
        <f t="shared" si="7"/>
        <v>0</v>
      </c>
      <c r="I44" s="46" t="str">
        <f t="shared" si="2"/>
        <v>źle</v>
      </c>
      <c r="J44" s="46">
        <f t="shared" si="8"/>
        <v>0</v>
      </c>
      <c r="K44" s="46" t="str">
        <f t="shared" si="3"/>
        <v>źle</v>
      </c>
      <c r="L44" s="46">
        <f t="shared" si="9"/>
        <v>0</v>
      </c>
      <c r="M44" s="55" t="str">
        <f t="shared" si="10"/>
        <v>źle</v>
      </c>
      <c r="N44" s="46">
        <f t="shared" si="11"/>
        <v>0</v>
      </c>
      <c r="O44" s="46" t="str">
        <f t="shared" si="12"/>
        <v>źle</v>
      </c>
      <c r="P44" s="46">
        <f t="shared" si="13"/>
        <v>0</v>
      </c>
      <c r="Q44" s="46" t="str">
        <f t="shared" si="4"/>
        <v>źle</v>
      </c>
      <c r="R44" s="46">
        <f t="shared" si="14"/>
        <v>0</v>
      </c>
      <c r="S44" s="46" t="str">
        <f t="shared" si="15"/>
        <v>źle</v>
      </c>
      <c r="T44" s="46">
        <f t="shared" si="16"/>
        <v>0</v>
      </c>
      <c r="U44" s="46">
        <v>42</v>
      </c>
    </row>
    <row r="45" spans="1:21">
      <c r="A45" t="s">
        <v>587</v>
      </c>
      <c r="B45">
        <v>2</v>
      </c>
      <c r="C45" s="46" t="str">
        <f t="shared" si="5"/>
        <v>źle</v>
      </c>
      <c r="D45" s="46">
        <f>1+235-COUNTIF(sym!D45:D$237,0)-U45</f>
        <v>0</v>
      </c>
      <c r="E45" s="46" t="str">
        <f t="shared" si="0"/>
        <v>1BT Religia Ryszard Siedlecki (RS)</v>
      </c>
      <c r="F45" s="46">
        <f t="shared" si="6"/>
        <v>2</v>
      </c>
      <c r="G45" s="46" t="str">
        <f t="shared" si="1"/>
        <v>źle</v>
      </c>
      <c r="H45" s="46">
        <f t="shared" si="7"/>
        <v>0</v>
      </c>
      <c r="I45" s="46" t="str">
        <f t="shared" si="2"/>
        <v>źle</v>
      </c>
      <c r="J45" s="46">
        <f t="shared" si="8"/>
        <v>0</v>
      </c>
      <c r="K45" s="46" t="str">
        <f t="shared" si="3"/>
        <v>źle</v>
      </c>
      <c r="L45" s="46">
        <f t="shared" si="9"/>
        <v>0</v>
      </c>
      <c r="M45" s="55" t="str">
        <f t="shared" si="10"/>
        <v>źle</v>
      </c>
      <c r="N45" s="46">
        <f t="shared" si="11"/>
        <v>0</v>
      </c>
      <c r="O45" s="46" t="str">
        <f t="shared" si="12"/>
        <v>źle</v>
      </c>
      <c r="P45" s="46">
        <f t="shared" si="13"/>
        <v>0</v>
      </c>
      <c r="Q45" s="46" t="str">
        <f t="shared" si="4"/>
        <v>źle</v>
      </c>
      <c r="R45" s="46">
        <f t="shared" si="14"/>
        <v>0</v>
      </c>
      <c r="S45" s="46" t="str">
        <f t="shared" si="15"/>
        <v>źle</v>
      </c>
      <c r="T45" s="46">
        <f t="shared" si="16"/>
        <v>0</v>
      </c>
      <c r="U45" s="46">
        <v>43</v>
      </c>
    </row>
    <row r="46" spans="1:21">
      <c r="A46" t="s">
        <v>478</v>
      </c>
      <c r="B46">
        <v>3</v>
      </c>
      <c r="C46" s="46" t="str">
        <f t="shared" si="5"/>
        <v>źle</v>
      </c>
      <c r="D46" s="46">
        <f>1+235-COUNTIF(sym!D46:D$237,0)-U46</f>
        <v>0</v>
      </c>
      <c r="E46" s="46" t="str">
        <f t="shared" si="0"/>
        <v>1BT Wychowanie fizyczne Dawid Jaruga (DJ)</v>
      </c>
      <c r="F46" s="46">
        <f t="shared" si="6"/>
        <v>3</v>
      </c>
      <c r="G46" s="46" t="str">
        <f t="shared" si="1"/>
        <v>źle</v>
      </c>
      <c r="H46" s="46">
        <f t="shared" si="7"/>
        <v>0</v>
      </c>
      <c r="I46" s="46" t="str">
        <f t="shared" si="2"/>
        <v>źle</v>
      </c>
      <c r="J46" s="46">
        <f t="shared" si="8"/>
        <v>0</v>
      </c>
      <c r="K46" s="46" t="str">
        <f t="shared" si="3"/>
        <v>źle</v>
      </c>
      <c r="L46" s="46">
        <f t="shared" si="9"/>
        <v>0</v>
      </c>
      <c r="M46" s="55" t="str">
        <f t="shared" si="10"/>
        <v>źle</v>
      </c>
      <c r="N46" s="46">
        <f t="shared" si="11"/>
        <v>0</v>
      </c>
      <c r="O46" s="46" t="str">
        <f t="shared" si="12"/>
        <v>źle</v>
      </c>
      <c r="P46" s="46">
        <f t="shared" si="13"/>
        <v>0</v>
      </c>
      <c r="Q46" s="46" t="str">
        <f t="shared" si="4"/>
        <v>źle</v>
      </c>
      <c r="R46" s="46">
        <f t="shared" si="14"/>
        <v>0</v>
      </c>
      <c r="S46" s="46" t="str">
        <f t="shared" si="15"/>
        <v>źle</v>
      </c>
      <c r="T46" s="46">
        <f t="shared" si="16"/>
        <v>0</v>
      </c>
      <c r="U46" s="46">
        <v>44</v>
      </c>
    </row>
    <row r="47" spans="1:21">
      <c r="A47" t="s">
        <v>468</v>
      </c>
      <c r="B47">
        <v>1</v>
      </c>
      <c r="C47" s="46" t="str">
        <f t="shared" si="5"/>
        <v>źle</v>
      </c>
      <c r="D47" s="46">
        <f>1+235-COUNTIF(sym!D47:D$237,0)-U47</f>
        <v>0</v>
      </c>
      <c r="E47" s="46" t="str">
        <f t="shared" si="0"/>
        <v>1BT Zajęcia z wychowawcą Renata Dyk (DR)</v>
      </c>
      <c r="F47" s="46">
        <f t="shared" si="6"/>
        <v>1</v>
      </c>
      <c r="G47" s="46" t="str">
        <f t="shared" si="1"/>
        <v>źle</v>
      </c>
      <c r="H47" s="46">
        <f t="shared" si="7"/>
        <v>0</v>
      </c>
      <c r="I47" s="46" t="str">
        <f t="shared" si="2"/>
        <v>źle</v>
      </c>
      <c r="J47" s="46">
        <f t="shared" si="8"/>
        <v>0</v>
      </c>
      <c r="K47" s="46" t="str">
        <f t="shared" si="3"/>
        <v>źle</v>
      </c>
      <c r="L47" s="46">
        <f t="shared" si="9"/>
        <v>0</v>
      </c>
      <c r="M47" s="55" t="str">
        <f t="shared" si="10"/>
        <v>źle</v>
      </c>
      <c r="N47" s="46">
        <f t="shared" si="11"/>
        <v>0</v>
      </c>
      <c r="O47" s="46" t="str">
        <f t="shared" si="12"/>
        <v>źle</v>
      </c>
      <c r="P47" s="46">
        <f t="shared" si="13"/>
        <v>0</v>
      </c>
      <c r="Q47" s="46" t="str">
        <f t="shared" si="4"/>
        <v>źle</v>
      </c>
      <c r="R47" s="46">
        <f t="shared" si="14"/>
        <v>0</v>
      </c>
      <c r="S47" s="46" t="str">
        <f t="shared" si="15"/>
        <v>źle</v>
      </c>
      <c r="T47" s="46">
        <f t="shared" si="16"/>
        <v>0</v>
      </c>
      <c r="U47" s="46">
        <v>45</v>
      </c>
    </row>
    <row r="48" spans="1:21">
      <c r="A48" t="s">
        <v>488</v>
      </c>
      <c r="B48">
        <v>5</v>
      </c>
      <c r="C48" s="46" t="str">
        <f t="shared" si="5"/>
        <v>źle</v>
      </c>
      <c r="D48" s="46">
        <f>1+235-COUNTIF(sym!D48:D$237,0)-U48</f>
        <v>0</v>
      </c>
      <c r="E48" s="46" t="str">
        <f t="shared" si="0"/>
        <v>1BT|gr1 Obróbka materiałów Waldemar Jurkiewicz (WJ)</v>
      </c>
      <c r="F48" s="46">
        <f t="shared" si="6"/>
        <v>5</v>
      </c>
      <c r="G48" s="46" t="str">
        <f t="shared" si="1"/>
        <v>źle</v>
      </c>
      <c r="H48" s="46">
        <f t="shared" si="7"/>
        <v>0</v>
      </c>
      <c r="I48" s="46" t="str">
        <f t="shared" si="2"/>
        <v>źle</v>
      </c>
      <c r="J48" s="46">
        <f t="shared" si="8"/>
        <v>0</v>
      </c>
      <c r="K48" s="46" t="str">
        <f t="shared" si="3"/>
        <v>źle</v>
      </c>
      <c r="L48" s="46">
        <f t="shared" si="9"/>
        <v>0</v>
      </c>
      <c r="M48" s="55" t="str">
        <f t="shared" si="10"/>
        <v>źle</v>
      </c>
      <c r="N48" s="46">
        <f t="shared" si="11"/>
        <v>0</v>
      </c>
      <c r="O48" s="46" t="str">
        <f t="shared" si="12"/>
        <v>źle</v>
      </c>
      <c r="P48" s="46">
        <f t="shared" si="13"/>
        <v>0</v>
      </c>
      <c r="Q48" s="46" t="str">
        <f t="shared" si="4"/>
        <v>źle</v>
      </c>
      <c r="R48" s="46">
        <f t="shared" si="14"/>
        <v>0</v>
      </c>
      <c r="S48" s="46" t="str">
        <f t="shared" si="15"/>
        <v>źle</v>
      </c>
      <c r="T48" s="46">
        <f t="shared" si="16"/>
        <v>0</v>
      </c>
      <c r="U48" s="46">
        <v>46</v>
      </c>
    </row>
    <row r="49" spans="1:21">
      <c r="A49" t="s">
        <v>620</v>
      </c>
      <c r="B49">
        <v>5</v>
      </c>
      <c r="C49" s="46" t="str">
        <f t="shared" si="5"/>
        <v>źle</v>
      </c>
      <c r="D49" s="46">
        <f>1+235-COUNTIF(sym!D49:D$237,0)-U49</f>
        <v>0</v>
      </c>
      <c r="E49" s="46" t="str">
        <f t="shared" si="0"/>
        <v>1BT|gr2 Obróbka materiałów Dariusz Wróbel (WR)</v>
      </c>
      <c r="F49" s="46">
        <f t="shared" si="6"/>
        <v>5</v>
      </c>
      <c r="G49" s="46" t="str">
        <f t="shared" si="1"/>
        <v>źle</v>
      </c>
      <c r="H49" s="46">
        <f t="shared" si="7"/>
        <v>0</v>
      </c>
      <c r="I49" s="46" t="str">
        <f t="shared" si="2"/>
        <v>źle</v>
      </c>
      <c r="J49" s="46">
        <f t="shared" si="8"/>
        <v>0</v>
      </c>
      <c r="K49" s="46" t="str">
        <f t="shared" si="3"/>
        <v>źle</v>
      </c>
      <c r="L49" s="46">
        <f t="shared" si="9"/>
        <v>0</v>
      </c>
      <c r="M49" s="55" t="str">
        <f t="shared" si="10"/>
        <v>źle</v>
      </c>
      <c r="N49" s="46">
        <f t="shared" si="11"/>
        <v>0</v>
      </c>
      <c r="O49" s="46" t="str">
        <f t="shared" si="12"/>
        <v>źle</v>
      </c>
      <c r="P49" s="46">
        <f t="shared" si="13"/>
        <v>0</v>
      </c>
      <c r="Q49" s="46" t="str">
        <f t="shared" si="4"/>
        <v>źle</v>
      </c>
      <c r="R49" s="46">
        <f t="shared" si="14"/>
        <v>0</v>
      </c>
      <c r="S49" s="46" t="str">
        <f t="shared" si="15"/>
        <v>źle</v>
      </c>
      <c r="T49" s="46">
        <f t="shared" si="16"/>
        <v>0</v>
      </c>
      <c r="U49" s="46">
        <v>47</v>
      </c>
    </row>
    <row r="50" spans="1:21">
      <c r="A50" t="s">
        <v>621</v>
      </c>
      <c r="B50">
        <v>5</v>
      </c>
      <c r="C50" s="46" t="str">
        <f t="shared" si="5"/>
        <v>źle</v>
      </c>
      <c r="D50" s="46">
        <f>1+235-COUNTIF(sym!D50:D$237,0)-U50</f>
        <v>0</v>
      </c>
      <c r="E50" s="46" t="str">
        <f t="shared" si="0"/>
        <v>1BT|gr3 Obróbka materiałów Dariusz Wróbel (WR)</v>
      </c>
      <c r="F50" s="46">
        <f t="shared" si="6"/>
        <v>5</v>
      </c>
      <c r="G50" s="46" t="str">
        <f t="shared" si="1"/>
        <v>źle</v>
      </c>
      <c r="H50" s="46">
        <f t="shared" si="7"/>
        <v>0</v>
      </c>
      <c r="I50" s="46" t="str">
        <f t="shared" si="2"/>
        <v>źle</v>
      </c>
      <c r="J50" s="46">
        <f t="shared" si="8"/>
        <v>0</v>
      </c>
      <c r="K50" s="46" t="str">
        <f t="shared" si="3"/>
        <v>źle</v>
      </c>
      <c r="L50" s="46">
        <f t="shared" si="9"/>
        <v>0</v>
      </c>
      <c r="M50" s="55" t="str">
        <f t="shared" si="10"/>
        <v>źle</v>
      </c>
      <c r="N50" s="46">
        <f t="shared" si="11"/>
        <v>0</v>
      </c>
      <c r="O50" s="46" t="str">
        <f t="shared" si="12"/>
        <v>źle</v>
      </c>
      <c r="P50" s="46">
        <f t="shared" si="13"/>
        <v>0</v>
      </c>
      <c r="Q50" s="46" t="str">
        <f t="shared" si="4"/>
        <v>źle</v>
      </c>
      <c r="R50" s="46">
        <f t="shared" si="14"/>
        <v>0</v>
      </c>
      <c r="S50" s="46" t="str">
        <f t="shared" si="15"/>
        <v>źle</v>
      </c>
      <c r="T50" s="46">
        <f t="shared" si="16"/>
        <v>0</v>
      </c>
      <c r="U50" s="46">
        <v>48</v>
      </c>
    </row>
    <row r="51" spans="1:21">
      <c r="A51" t="s">
        <v>210</v>
      </c>
      <c r="B51">
        <v>3</v>
      </c>
      <c r="C51" s="46" t="str">
        <f t="shared" si="5"/>
        <v>źle</v>
      </c>
      <c r="D51" s="46">
        <f>1+235-COUNTIF(sym!D51:D$237,0)-U51</f>
        <v>0</v>
      </c>
      <c r="E51" s="46" t="str">
        <f t="shared" si="0"/>
        <v>1BT+1PT Edukacja wojskowa Andrzej  Stępniak (AS)</v>
      </c>
      <c r="F51" s="46">
        <f t="shared" si="6"/>
        <v>3</v>
      </c>
      <c r="G51" s="46" t="str">
        <f t="shared" si="1"/>
        <v>źle</v>
      </c>
      <c r="H51" s="46">
        <f t="shared" si="7"/>
        <v>0</v>
      </c>
      <c r="I51" s="46" t="str">
        <f t="shared" si="2"/>
        <v>źle</v>
      </c>
      <c r="J51" s="46">
        <f t="shared" si="8"/>
        <v>0</v>
      </c>
      <c r="K51" s="46" t="str">
        <f t="shared" si="3"/>
        <v>źle</v>
      </c>
      <c r="L51" s="46">
        <f t="shared" si="9"/>
        <v>0</v>
      </c>
      <c r="M51" s="55" t="str">
        <f t="shared" si="10"/>
        <v>źle</v>
      </c>
      <c r="N51" s="46">
        <f t="shared" si="11"/>
        <v>0</v>
      </c>
      <c r="O51" s="46" t="str">
        <f t="shared" si="12"/>
        <v>źle</v>
      </c>
      <c r="P51" s="46">
        <f t="shared" si="13"/>
        <v>0</v>
      </c>
      <c r="Q51" s="46" t="str">
        <f t="shared" si="4"/>
        <v>źle</v>
      </c>
      <c r="R51" s="46">
        <f t="shared" si="14"/>
        <v>0</v>
      </c>
      <c r="S51" s="46" t="str">
        <f t="shared" si="15"/>
        <v>źle</v>
      </c>
      <c r="T51" s="46">
        <f t="shared" si="16"/>
        <v>0</v>
      </c>
      <c r="U51" s="46">
        <v>49</v>
      </c>
    </row>
    <row r="52" spans="1:21">
      <c r="A52" t="s">
        <v>552</v>
      </c>
      <c r="B52">
        <v>1</v>
      </c>
      <c r="C52" s="46" t="str">
        <f t="shared" si="5"/>
        <v>źle</v>
      </c>
      <c r="D52" s="46">
        <f>1+235-COUNTIF(sym!D52:D$237,0)-U52</f>
        <v>0</v>
      </c>
      <c r="E52" s="46" t="str">
        <f t="shared" si="0"/>
        <v>źle</v>
      </c>
      <c r="F52" s="46">
        <f t="shared" si="6"/>
        <v>0</v>
      </c>
      <c r="G52" s="46" t="str">
        <f t="shared" si="1"/>
        <v>źle</v>
      </c>
      <c r="H52" s="46">
        <f t="shared" si="7"/>
        <v>0</v>
      </c>
      <c r="I52" s="46" t="str">
        <f t="shared" si="2"/>
        <v>źle</v>
      </c>
      <c r="J52" s="46">
        <f t="shared" si="8"/>
        <v>0</v>
      </c>
      <c r="K52" s="46" t="str">
        <f t="shared" si="3"/>
        <v>źle</v>
      </c>
      <c r="L52" s="46">
        <f t="shared" si="9"/>
        <v>0</v>
      </c>
      <c r="M52" s="55" t="str">
        <f t="shared" si="10"/>
        <v>źle</v>
      </c>
      <c r="N52" s="46">
        <f t="shared" si="11"/>
        <v>0</v>
      </c>
      <c r="O52" s="46" t="str">
        <f t="shared" si="12"/>
        <v>źle</v>
      </c>
      <c r="P52" s="46">
        <f t="shared" si="13"/>
        <v>0</v>
      </c>
      <c r="Q52" s="46" t="str">
        <f t="shared" si="4"/>
        <v>źle</v>
      </c>
      <c r="R52" s="46">
        <f t="shared" si="14"/>
        <v>0</v>
      </c>
      <c r="S52" s="46" t="str">
        <f t="shared" si="15"/>
        <v>źle</v>
      </c>
      <c r="T52" s="46">
        <f t="shared" si="16"/>
        <v>0</v>
      </c>
      <c r="U52" s="46">
        <v>50</v>
      </c>
    </row>
    <row r="53" spans="1:21">
      <c r="A53" t="s">
        <v>493</v>
      </c>
      <c r="B53">
        <v>2</v>
      </c>
      <c r="C53" s="46" t="str">
        <f t="shared" si="5"/>
        <v>źle</v>
      </c>
      <c r="D53" s="46">
        <f>1+235-COUNTIF(sym!D53:D$237,0)-U53</f>
        <v>0</v>
      </c>
      <c r="E53" s="46" t="str">
        <f t="shared" si="0"/>
        <v>źle</v>
      </c>
      <c r="F53" s="46">
        <f t="shared" si="6"/>
        <v>0</v>
      </c>
      <c r="G53" s="46" t="str">
        <f t="shared" si="1"/>
        <v>źle</v>
      </c>
      <c r="H53" s="46">
        <f t="shared" si="7"/>
        <v>0</v>
      </c>
      <c r="I53" s="46" t="str">
        <f t="shared" si="2"/>
        <v>źle</v>
      </c>
      <c r="J53" s="46">
        <f t="shared" si="8"/>
        <v>0</v>
      </c>
      <c r="K53" s="46" t="str">
        <f t="shared" si="3"/>
        <v>źle</v>
      </c>
      <c r="L53" s="46">
        <f t="shared" si="9"/>
        <v>0</v>
      </c>
      <c r="M53" s="55" t="str">
        <f t="shared" si="10"/>
        <v>źle</v>
      </c>
      <c r="N53" s="46">
        <f t="shared" si="11"/>
        <v>0</v>
      </c>
      <c r="O53" s="46" t="str">
        <f t="shared" si="12"/>
        <v>źle</v>
      </c>
      <c r="P53" s="46">
        <f t="shared" si="13"/>
        <v>0</v>
      </c>
      <c r="Q53" s="46" t="str">
        <f t="shared" si="4"/>
        <v>źle</v>
      </c>
      <c r="R53" s="46">
        <f t="shared" si="14"/>
        <v>0</v>
      </c>
      <c r="S53" s="46" t="str">
        <f t="shared" si="15"/>
        <v>źle</v>
      </c>
      <c r="T53" s="46">
        <f t="shared" si="16"/>
        <v>0</v>
      </c>
      <c r="U53" s="46">
        <v>51</v>
      </c>
    </row>
    <row r="54" spans="1:21">
      <c r="A54" t="s">
        <v>427</v>
      </c>
      <c r="B54">
        <v>1</v>
      </c>
      <c r="C54" s="46" t="str">
        <f t="shared" si="5"/>
        <v>źle</v>
      </c>
      <c r="D54" s="46">
        <f>1+235-COUNTIF(sym!D54:D$237,0)-U54</f>
        <v>0</v>
      </c>
      <c r="E54" s="46" t="str">
        <f t="shared" si="0"/>
        <v>źle</v>
      </c>
      <c r="F54" s="46">
        <f t="shared" si="6"/>
        <v>0</v>
      </c>
      <c r="G54" s="46" t="str">
        <f t="shared" si="1"/>
        <v>źle</v>
      </c>
      <c r="H54" s="46">
        <f t="shared" si="7"/>
        <v>0</v>
      </c>
      <c r="I54" s="46" t="str">
        <f t="shared" si="2"/>
        <v>źle</v>
      </c>
      <c r="J54" s="46">
        <f t="shared" si="8"/>
        <v>0</v>
      </c>
      <c r="K54" s="46" t="str">
        <f t="shared" si="3"/>
        <v>źle</v>
      </c>
      <c r="L54" s="46">
        <f t="shared" si="9"/>
        <v>0</v>
      </c>
      <c r="M54" s="55" t="str">
        <f t="shared" si="10"/>
        <v>źle</v>
      </c>
      <c r="N54" s="46">
        <f t="shared" si="11"/>
        <v>0</v>
      </c>
      <c r="O54" s="46" t="str">
        <f t="shared" si="12"/>
        <v>źle</v>
      </c>
      <c r="P54" s="46">
        <f t="shared" si="13"/>
        <v>0</v>
      </c>
      <c r="Q54" s="46" t="str">
        <f t="shared" si="4"/>
        <v>źle</v>
      </c>
      <c r="R54" s="46">
        <f t="shared" si="14"/>
        <v>0</v>
      </c>
      <c r="S54" s="46" t="str">
        <f t="shared" si="15"/>
        <v>źle</v>
      </c>
      <c r="T54" s="46">
        <f t="shared" si="16"/>
        <v>0</v>
      </c>
      <c r="U54" s="46">
        <v>52</v>
      </c>
    </row>
    <row r="55" spans="1:21">
      <c r="A55" t="s">
        <v>427</v>
      </c>
      <c r="B55">
        <v>1</v>
      </c>
      <c r="C55" s="46" t="str">
        <f t="shared" si="5"/>
        <v>źle</v>
      </c>
      <c r="D55" s="46">
        <f>1+235-COUNTIF(sym!D55:D$237,0)-U55</f>
        <v>0</v>
      </c>
      <c r="E55" s="46" t="str">
        <f t="shared" si="0"/>
        <v>źle</v>
      </c>
      <c r="F55" s="46">
        <f t="shared" si="6"/>
        <v>0</v>
      </c>
      <c r="G55" s="46" t="str">
        <f t="shared" si="1"/>
        <v>źle</v>
      </c>
      <c r="H55" s="46">
        <f t="shared" si="7"/>
        <v>0</v>
      </c>
      <c r="I55" s="46" t="str">
        <f t="shared" si="2"/>
        <v>źle</v>
      </c>
      <c r="J55" s="46">
        <f t="shared" si="8"/>
        <v>0</v>
      </c>
      <c r="K55" s="46" t="str">
        <f t="shared" si="3"/>
        <v>źle</v>
      </c>
      <c r="L55" s="46">
        <f t="shared" si="9"/>
        <v>0</v>
      </c>
      <c r="M55" s="55" t="str">
        <f t="shared" si="10"/>
        <v>źle</v>
      </c>
      <c r="N55" s="46">
        <f t="shared" si="11"/>
        <v>0</v>
      </c>
      <c r="O55" s="46" t="str">
        <f t="shared" si="12"/>
        <v>źle</v>
      </c>
      <c r="P55" s="46">
        <f t="shared" si="13"/>
        <v>0</v>
      </c>
      <c r="Q55" s="46" t="str">
        <f t="shared" si="4"/>
        <v>źle</v>
      </c>
      <c r="R55" s="46">
        <f t="shared" si="14"/>
        <v>0</v>
      </c>
      <c r="S55" s="46" t="str">
        <f t="shared" si="15"/>
        <v>źle</v>
      </c>
      <c r="T55" s="46">
        <f t="shared" si="16"/>
        <v>0</v>
      </c>
      <c r="U55" s="46">
        <v>53</v>
      </c>
    </row>
    <row r="56" spans="1:21">
      <c r="A56" t="s">
        <v>608</v>
      </c>
      <c r="B56">
        <v>1</v>
      </c>
      <c r="C56" s="46" t="str">
        <f t="shared" si="5"/>
        <v>źle</v>
      </c>
      <c r="D56" s="46">
        <f>1+235-COUNTIF(sym!D56:D$237,0)-U56</f>
        <v>0</v>
      </c>
      <c r="E56" s="46" t="str">
        <f t="shared" si="0"/>
        <v>źle</v>
      </c>
      <c r="F56" s="46">
        <f t="shared" si="6"/>
        <v>0</v>
      </c>
      <c r="G56" s="46" t="str">
        <f t="shared" si="1"/>
        <v>źle</v>
      </c>
      <c r="H56" s="46">
        <f t="shared" si="7"/>
        <v>0</v>
      </c>
      <c r="I56" s="46" t="str">
        <f t="shared" si="2"/>
        <v>źle</v>
      </c>
      <c r="J56" s="46">
        <f t="shared" si="8"/>
        <v>0</v>
      </c>
      <c r="K56" s="46" t="str">
        <f t="shared" si="3"/>
        <v>źle</v>
      </c>
      <c r="L56" s="46">
        <f t="shared" si="9"/>
        <v>0</v>
      </c>
      <c r="M56" s="55" t="str">
        <f t="shared" si="10"/>
        <v>źle</v>
      </c>
      <c r="N56" s="46">
        <f t="shared" si="11"/>
        <v>0</v>
      </c>
      <c r="O56" s="46" t="str">
        <f t="shared" si="12"/>
        <v>źle</v>
      </c>
      <c r="P56" s="46">
        <f t="shared" si="13"/>
        <v>0</v>
      </c>
      <c r="Q56" s="46" t="str">
        <f t="shared" si="4"/>
        <v>źle</v>
      </c>
      <c r="R56" s="46">
        <f t="shared" si="14"/>
        <v>0</v>
      </c>
      <c r="S56" s="46" t="str">
        <f t="shared" si="15"/>
        <v>źle</v>
      </c>
      <c r="T56" s="46">
        <f t="shared" si="16"/>
        <v>0</v>
      </c>
      <c r="U56" s="46">
        <v>54</v>
      </c>
    </row>
    <row r="57" spans="1:21">
      <c r="A57" t="s">
        <v>608</v>
      </c>
      <c r="B57">
        <v>1</v>
      </c>
      <c r="C57" s="46" t="str">
        <f t="shared" si="5"/>
        <v>źle</v>
      </c>
      <c r="D57" s="46">
        <f>1+235-COUNTIF(sym!D57:D$237,0)-U57</f>
        <v>0</v>
      </c>
      <c r="E57" s="46" t="str">
        <f t="shared" si="0"/>
        <v>źle</v>
      </c>
      <c r="F57" s="46">
        <f t="shared" si="6"/>
        <v>0</v>
      </c>
      <c r="G57" s="46" t="str">
        <f t="shared" si="1"/>
        <v>źle</v>
      </c>
      <c r="H57" s="46">
        <f t="shared" si="7"/>
        <v>0</v>
      </c>
      <c r="I57" s="46" t="str">
        <f t="shared" si="2"/>
        <v>źle</v>
      </c>
      <c r="J57" s="46">
        <f t="shared" si="8"/>
        <v>0</v>
      </c>
      <c r="K57" s="46" t="str">
        <f t="shared" si="3"/>
        <v>źle</v>
      </c>
      <c r="L57" s="46">
        <f t="shared" si="9"/>
        <v>0</v>
      </c>
      <c r="M57" s="55" t="str">
        <f t="shared" si="10"/>
        <v>źle</v>
      </c>
      <c r="N57" s="46">
        <f t="shared" si="11"/>
        <v>0</v>
      </c>
      <c r="O57" s="46" t="str">
        <f t="shared" si="12"/>
        <v>źle</v>
      </c>
      <c r="P57" s="46">
        <f t="shared" si="13"/>
        <v>0</v>
      </c>
      <c r="Q57" s="46" t="str">
        <f t="shared" si="4"/>
        <v>źle</v>
      </c>
      <c r="R57" s="46">
        <f t="shared" si="14"/>
        <v>0</v>
      </c>
      <c r="S57" s="46" t="str">
        <f t="shared" si="15"/>
        <v>źle</v>
      </c>
      <c r="T57" s="46">
        <f t="shared" si="16"/>
        <v>0</v>
      </c>
      <c r="U57" s="46">
        <v>55</v>
      </c>
    </row>
    <row r="58" spans="1:21">
      <c r="A58" t="s">
        <v>548</v>
      </c>
      <c r="B58">
        <v>2</v>
      </c>
      <c r="C58" s="46" t="str">
        <f t="shared" si="5"/>
        <v>źle</v>
      </c>
      <c r="D58" s="46">
        <f>1+235-COUNTIF(sym!D58:D$237,0)-U58</f>
        <v>0</v>
      </c>
      <c r="E58" s="46" t="str">
        <f t="shared" si="0"/>
        <v>źle</v>
      </c>
      <c r="F58" s="46">
        <f t="shared" si="6"/>
        <v>0</v>
      </c>
      <c r="G58" s="46" t="str">
        <f t="shared" si="1"/>
        <v>źle</v>
      </c>
      <c r="H58" s="46">
        <f t="shared" si="7"/>
        <v>0</v>
      </c>
      <c r="I58" s="46" t="str">
        <f t="shared" si="2"/>
        <v>źle</v>
      </c>
      <c r="J58" s="46">
        <f t="shared" si="8"/>
        <v>0</v>
      </c>
      <c r="K58" s="46" t="str">
        <f t="shared" si="3"/>
        <v>źle</v>
      </c>
      <c r="L58" s="46">
        <f t="shared" si="9"/>
        <v>0</v>
      </c>
      <c r="M58" s="55" t="str">
        <f t="shared" si="10"/>
        <v>źle</v>
      </c>
      <c r="N58" s="46">
        <f t="shared" si="11"/>
        <v>0</v>
      </c>
      <c r="O58" s="46" t="str">
        <f t="shared" si="12"/>
        <v>źle</v>
      </c>
      <c r="P58" s="46">
        <f t="shared" si="13"/>
        <v>0</v>
      </c>
      <c r="Q58" s="46" t="str">
        <f t="shared" si="4"/>
        <v>źle</v>
      </c>
      <c r="R58" s="46">
        <f t="shared" si="14"/>
        <v>0</v>
      </c>
      <c r="S58" s="46" t="str">
        <f t="shared" si="15"/>
        <v>źle</v>
      </c>
      <c r="T58" s="46">
        <f t="shared" si="16"/>
        <v>0</v>
      </c>
      <c r="U58" s="46">
        <v>56</v>
      </c>
    </row>
    <row r="59" spans="1:21">
      <c r="A59" t="s">
        <v>610</v>
      </c>
      <c r="B59">
        <v>1</v>
      </c>
      <c r="C59" s="46" t="str">
        <f t="shared" si="5"/>
        <v>źle</v>
      </c>
      <c r="D59" s="46">
        <f>1+235-COUNTIF(sym!D59:D$237,0)-U59</f>
        <v>0</v>
      </c>
      <c r="E59" s="46" t="str">
        <f t="shared" si="0"/>
        <v>źle</v>
      </c>
      <c r="F59" s="46">
        <f t="shared" si="6"/>
        <v>0</v>
      </c>
      <c r="G59" s="46" t="str">
        <f t="shared" si="1"/>
        <v>źle</v>
      </c>
      <c r="H59" s="46">
        <f t="shared" si="7"/>
        <v>0</v>
      </c>
      <c r="I59" s="46" t="str">
        <f t="shared" si="2"/>
        <v>źle</v>
      </c>
      <c r="J59" s="46">
        <f t="shared" si="8"/>
        <v>0</v>
      </c>
      <c r="K59" s="46" t="str">
        <f t="shared" si="3"/>
        <v>źle</v>
      </c>
      <c r="L59" s="46">
        <f t="shared" si="9"/>
        <v>0</v>
      </c>
      <c r="M59" s="55" t="str">
        <f t="shared" si="10"/>
        <v>źle</v>
      </c>
      <c r="N59" s="46">
        <f t="shared" si="11"/>
        <v>0</v>
      </c>
      <c r="O59" s="46" t="str">
        <f t="shared" si="12"/>
        <v>źle</v>
      </c>
      <c r="P59" s="46">
        <f t="shared" si="13"/>
        <v>0</v>
      </c>
      <c r="Q59" s="46" t="str">
        <f t="shared" si="4"/>
        <v>źle</v>
      </c>
      <c r="R59" s="46">
        <f t="shared" si="14"/>
        <v>0</v>
      </c>
      <c r="S59" s="46" t="str">
        <f t="shared" si="15"/>
        <v>źle</v>
      </c>
      <c r="T59" s="46">
        <f t="shared" si="16"/>
        <v>0</v>
      </c>
      <c r="U59" s="46">
        <v>57</v>
      </c>
    </row>
    <row r="60" spans="1:21">
      <c r="A60" t="s">
        <v>610</v>
      </c>
      <c r="B60">
        <v>1</v>
      </c>
      <c r="C60" s="46" t="str">
        <f t="shared" si="5"/>
        <v>źle</v>
      </c>
      <c r="D60" s="46">
        <f>1+235-COUNTIF(sym!D60:D$237,0)-U60</f>
        <v>0</v>
      </c>
      <c r="E60" s="46" t="str">
        <f t="shared" si="0"/>
        <v>źle</v>
      </c>
      <c r="F60" s="46">
        <f t="shared" si="6"/>
        <v>0</v>
      </c>
      <c r="G60" s="46" t="str">
        <f t="shared" si="1"/>
        <v>źle</v>
      </c>
      <c r="H60" s="46">
        <f t="shared" si="7"/>
        <v>0</v>
      </c>
      <c r="I60" s="46" t="str">
        <f t="shared" si="2"/>
        <v>źle</v>
      </c>
      <c r="J60" s="46">
        <f t="shared" si="8"/>
        <v>0</v>
      </c>
      <c r="K60" s="46" t="str">
        <f t="shared" si="3"/>
        <v>źle</v>
      </c>
      <c r="L60" s="46">
        <f t="shared" si="9"/>
        <v>0</v>
      </c>
      <c r="M60" s="55" t="str">
        <f t="shared" si="10"/>
        <v>źle</v>
      </c>
      <c r="N60" s="46">
        <f t="shared" si="11"/>
        <v>0</v>
      </c>
      <c r="O60" s="46" t="str">
        <f t="shared" si="12"/>
        <v>źle</v>
      </c>
      <c r="P60" s="46">
        <f t="shared" si="13"/>
        <v>0</v>
      </c>
      <c r="Q60" s="46" t="str">
        <f t="shared" si="4"/>
        <v>źle</v>
      </c>
      <c r="R60" s="46">
        <f t="shared" si="14"/>
        <v>0</v>
      </c>
      <c r="S60" s="46" t="str">
        <f t="shared" si="15"/>
        <v>źle</v>
      </c>
      <c r="T60" s="46">
        <f t="shared" si="16"/>
        <v>0</v>
      </c>
      <c r="U60" s="46">
        <v>58</v>
      </c>
    </row>
    <row r="61" spans="1:21">
      <c r="A61" t="s">
        <v>513</v>
      </c>
      <c r="B61">
        <v>1</v>
      </c>
      <c r="C61" s="46" t="str">
        <f t="shared" si="5"/>
        <v>źle</v>
      </c>
      <c r="D61" s="46">
        <f>1+235-COUNTIF(sym!D61:D$237,0)-U61</f>
        <v>0</v>
      </c>
      <c r="E61" s="46" t="str">
        <f t="shared" si="0"/>
        <v>źle</v>
      </c>
      <c r="F61" s="46">
        <f t="shared" si="6"/>
        <v>0</v>
      </c>
      <c r="G61" s="46" t="str">
        <f t="shared" si="1"/>
        <v>źle</v>
      </c>
      <c r="H61" s="46">
        <f t="shared" si="7"/>
        <v>0</v>
      </c>
      <c r="I61" s="46" t="str">
        <f t="shared" si="2"/>
        <v>źle</v>
      </c>
      <c r="J61" s="46">
        <f t="shared" si="8"/>
        <v>0</v>
      </c>
      <c r="K61" s="46" t="str">
        <f t="shared" si="3"/>
        <v>źle</v>
      </c>
      <c r="L61" s="46">
        <f t="shared" si="9"/>
        <v>0</v>
      </c>
      <c r="M61" s="55" t="str">
        <f t="shared" si="10"/>
        <v>źle</v>
      </c>
      <c r="N61" s="46">
        <f t="shared" si="11"/>
        <v>0</v>
      </c>
      <c r="O61" s="46" t="str">
        <f t="shared" si="12"/>
        <v>źle</v>
      </c>
      <c r="P61" s="46">
        <f t="shared" si="13"/>
        <v>0</v>
      </c>
      <c r="Q61" s="46" t="str">
        <f t="shared" si="4"/>
        <v>źle</v>
      </c>
      <c r="R61" s="46">
        <f t="shared" si="14"/>
        <v>0</v>
      </c>
      <c r="S61" s="46" t="str">
        <f t="shared" si="15"/>
        <v>źle</v>
      </c>
      <c r="T61" s="46">
        <f t="shared" si="16"/>
        <v>0</v>
      </c>
      <c r="U61" s="46">
        <v>59</v>
      </c>
    </row>
    <row r="62" spans="1:21">
      <c r="A62" t="s">
        <v>568</v>
      </c>
      <c r="B62">
        <v>0.79</v>
      </c>
      <c r="C62" s="46" t="str">
        <f t="shared" si="5"/>
        <v>źle</v>
      </c>
      <c r="D62" s="46">
        <f>1+235-COUNTIF(sym!D62:D$237,0)-U62</f>
        <v>0</v>
      </c>
      <c r="E62" s="46" t="str">
        <f t="shared" si="0"/>
        <v>źle</v>
      </c>
      <c r="F62" s="46">
        <f t="shared" si="6"/>
        <v>0</v>
      </c>
      <c r="G62" s="46" t="str">
        <f t="shared" si="1"/>
        <v>1P4 Bezpieczeństow i higiena pracy w gastronomii Anna Rybak (RA)</v>
      </c>
      <c r="H62" s="46">
        <f t="shared" si="7"/>
        <v>0.79</v>
      </c>
      <c r="I62" s="46" t="str">
        <f t="shared" si="2"/>
        <v>źle</v>
      </c>
      <c r="J62" s="46">
        <f t="shared" si="8"/>
        <v>0</v>
      </c>
      <c r="K62" s="46" t="str">
        <f t="shared" si="3"/>
        <v>źle</v>
      </c>
      <c r="L62" s="46">
        <f t="shared" si="9"/>
        <v>0</v>
      </c>
      <c r="M62" s="55" t="str">
        <f t="shared" si="10"/>
        <v>źle</v>
      </c>
      <c r="N62" s="46">
        <f t="shared" si="11"/>
        <v>0</v>
      </c>
      <c r="O62" s="46" t="str">
        <f t="shared" si="12"/>
        <v>źle</v>
      </c>
      <c r="P62" s="46">
        <f t="shared" si="13"/>
        <v>0</v>
      </c>
      <c r="Q62" s="46" t="str">
        <f t="shared" si="4"/>
        <v>źle</v>
      </c>
      <c r="R62" s="46">
        <f t="shared" si="14"/>
        <v>0</v>
      </c>
      <c r="S62" s="46" t="str">
        <f t="shared" si="15"/>
        <v>źle</v>
      </c>
      <c r="T62" s="46">
        <f t="shared" si="16"/>
        <v>0</v>
      </c>
      <c r="U62" s="46">
        <v>60</v>
      </c>
    </row>
    <row r="63" spans="1:21">
      <c r="A63" t="s">
        <v>503</v>
      </c>
      <c r="B63">
        <v>0.21</v>
      </c>
      <c r="C63" s="46" t="str">
        <f t="shared" si="5"/>
        <v>źle</v>
      </c>
      <c r="D63" s="46">
        <f>1+235-COUNTIF(sym!D63:D$237,0)-U63</f>
        <v>0</v>
      </c>
      <c r="E63" s="46" t="str">
        <f t="shared" si="0"/>
        <v>źle</v>
      </c>
      <c r="F63" s="46">
        <f t="shared" si="6"/>
        <v>0</v>
      </c>
      <c r="G63" s="46" t="str">
        <f t="shared" si="1"/>
        <v>1P4 Bezpieczeństow i higiena pracy w gastronomii Justyna Klejna (JK)</v>
      </c>
      <c r="H63" s="46">
        <f t="shared" si="7"/>
        <v>0.21</v>
      </c>
      <c r="I63" s="46" t="str">
        <f t="shared" si="2"/>
        <v>źle</v>
      </c>
      <c r="J63" s="46">
        <f t="shared" si="8"/>
        <v>0</v>
      </c>
      <c r="K63" s="46" t="str">
        <f t="shared" si="3"/>
        <v>źle</v>
      </c>
      <c r="L63" s="46">
        <f t="shared" si="9"/>
        <v>0</v>
      </c>
      <c r="M63" s="55" t="str">
        <f t="shared" si="10"/>
        <v>źle</v>
      </c>
      <c r="N63" s="46">
        <f t="shared" si="11"/>
        <v>0</v>
      </c>
      <c r="O63" s="46" t="str">
        <f t="shared" si="12"/>
        <v>źle</v>
      </c>
      <c r="P63" s="46">
        <f t="shared" si="13"/>
        <v>0</v>
      </c>
      <c r="Q63" s="46" t="str">
        <f t="shared" si="4"/>
        <v>źle</v>
      </c>
      <c r="R63" s="46">
        <f t="shared" si="14"/>
        <v>0</v>
      </c>
      <c r="S63" s="46" t="str">
        <f t="shared" si="15"/>
        <v>źle</v>
      </c>
      <c r="T63" s="46">
        <f t="shared" si="16"/>
        <v>0</v>
      </c>
      <c r="U63" s="46">
        <v>61</v>
      </c>
    </row>
    <row r="64" spans="1:21">
      <c r="A64" t="s">
        <v>433</v>
      </c>
      <c r="B64">
        <v>1</v>
      </c>
      <c r="C64" s="46" t="str">
        <f t="shared" si="5"/>
        <v>źle</v>
      </c>
      <c r="D64" s="46">
        <f>1+235-COUNTIF(sym!D64:D$237,0)-U64</f>
        <v>0</v>
      </c>
      <c r="E64" s="46" t="str">
        <f t="shared" si="0"/>
        <v>źle</v>
      </c>
      <c r="F64" s="46">
        <f t="shared" si="6"/>
        <v>0</v>
      </c>
      <c r="G64" s="46" t="str">
        <f t="shared" si="1"/>
        <v>1P4 Biologia Ewa Antoniak (EA)</v>
      </c>
      <c r="H64" s="46">
        <f t="shared" si="7"/>
        <v>1</v>
      </c>
      <c r="I64" s="46" t="str">
        <f t="shared" si="2"/>
        <v>źle</v>
      </c>
      <c r="J64" s="46">
        <f t="shared" si="8"/>
        <v>0</v>
      </c>
      <c r="K64" s="46" t="str">
        <f t="shared" si="3"/>
        <v>źle</v>
      </c>
      <c r="L64" s="46">
        <f t="shared" si="9"/>
        <v>0</v>
      </c>
      <c r="M64" s="55" t="str">
        <f t="shared" si="10"/>
        <v>źle</v>
      </c>
      <c r="N64" s="46">
        <f t="shared" si="11"/>
        <v>0</v>
      </c>
      <c r="O64" s="46" t="str">
        <f t="shared" si="12"/>
        <v>źle</v>
      </c>
      <c r="P64" s="46">
        <f t="shared" si="13"/>
        <v>0</v>
      </c>
      <c r="Q64" s="46" t="str">
        <f t="shared" si="4"/>
        <v>źle</v>
      </c>
      <c r="R64" s="46">
        <f t="shared" si="14"/>
        <v>0</v>
      </c>
      <c r="S64" s="46" t="str">
        <f t="shared" si="15"/>
        <v>źle</v>
      </c>
      <c r="T64" s="46">
        <f t="shared" si="16"/>
        <v>0</v>
      </c>
      <c r="U64" s="46">
        <v>62</v>
      </c>
    </row>
    <row r="65" spans="1:21">
      <c r="A65" t="s">
        <v>431</v>
      </c>
      <c r="B65">
        <v>1</v>
      </c>
      <c r="C65" s="46" t="str">
        <f t="shared" si="5"/>
        <v>źle</v>
      </c>
      <c r="D65" s="46">
        <f>1+235-COUNTIF(sym!D65:D$237,0)-U65</f>
        <v>0</v>
      </c>
      <c r="E65" s="46" t="str">
        <f t="shared" si="0"/>
        <v>źle</v>
      </c>
      <c r="F65" s="46">
        <f t="shared" si="6"/>
        <v>0</v>
      </c>
      <c r="G65" s="46" t="str">
        <f t="shared" si="1"/>
        <v>1P4 Chemia Ewa Antoniak (EA)</v>
      </c>
      <c r="H65" s="46">
        <f t="shared" si="7"/>
        <v>1</v>
      </c>
      <c r="I65" s="46" t="str">
        <f t="shared" si="2"/>
        <v>źle</v>
      </c>
      <c r="J65" s="46">
        <f t="shared" si="8"/>
        <v>0</v>
      </c>
      <c r="K65" s="46" t="str">
        <f t="shared" si="3"/>
        <v>źle</v>
      </c>
      <c r="L65" s="46">
        <f t="shared" si="9"/>
        <v>0</v>
      </c>
      <c r="M65" s="55" t="str">
        <f t="shared" si="10"/>
        <v>źle</v>
      </c>
      <c r="N65" s="46">
        <f t="shared" si="11"/>
        <v>0</v>
      </c>
      <c r="O65" s="46" t="str">
        <f t="shared" si="12"/>
        <v>źle</v>
      </c>
      <c r="P65" s="46">
        <f t="shared" si="13"/>
        <v>0</v>
      </c>
      <c r="Q65" s="46" t="str">
        <f t="shared" si="4"/>
        <v>źle</v>
      </c>
      <c r="R65" s="46">
        <f t="shared" si="14"/>
        <v>0</v>
      </c>
      <c r="S65" s="46" t="str">
        <f t="shared" si="15"/>
        <v>źle</v>
      </c>
      <c r="T65" s="46">
        <f t="shared" si="16"/>
        <v>0</v>
      </c>
      <c r="U65" s="46">
        <v>63</v>
      </c>
    </row>
    <row r="66" spans="1:21">
      <c r="A66" t="s">
        <v>480</v>
      </c>
      <c r="B66">
        <v>1</v>
      </c>
      <c r="C66" s="46" t="str">
        <f t="shared" si="5"/>
        <v>źle</v>
      </c>
      <c r="D66" s="46">
        <f>1+235-COUNTIF(sym!D66:D$237,0)-U66</f>
        <v>0</v>
      </c>
      <c r="E66" s="46" t="str">
        <f t="shared" ref="E66:E129" si="17">IF(LEFT($A66,3)=E$1,$A66,"źle")</f>
        <v>źle</v>
      </c>
      <c r="F66" s="46">
        <f t="shared" si="6"/>
        <v>0</v>
      </c>
      <c r="G66" s="46" t="str">
        <f t="shared" ref="G66:G129" si="18">IF(LEFT($A66,3)=G$1,$A66,"źle")</f>
        <v>1P4 Edukacja dla bezpieczeństwa Dawid Jaruga (DJ)</v>
      </c>
      <c r="H66" s="46">
        <f t="shared" si="7"/>
        <v>1</v>
      </c>
      <c r="I66" s="46" t="str">
        <f t="shared" ref="I66:I129" si="19">IF(LEFT($A66,3)=I$1,$A66,"źle")</f>
        <v>źle</v>
      </c>
      <c r="J66" s="46">
        <f t="shared" si="8"/>
        <v>0</v>
      </c>
      <c r="K66" s="46" t="str">
        <f t="shared" ref="K66:K129" si="20">IF(LEFT($A66,3)=K$1,$A66,"źle")</f>
        <v>źle</v>
      </c>
      <c r="L66" s="46">
        <f t="shared" si="9"/>
        <v>0</v>
      </c>
      <c r="M66" s="55" t="str">
        <f t="shared" si="10"/>
        <v>źle</v>
      </c>
      <c r="N66" s="46">
        <f t="shared" si="11"/>
        <v>0</v>
      </c>
      <c r="O66" s="46" t="str">
        <f t="shared" si="12"/>
        <v>źle</v>
      </c>
      <c r="P66" s="46">
        <f t="shared" si="13"/>
        <v>0</v>
      </c>
      <c r="Q66" s="46" t="str">
        <f t="shared" ref="Q66:Q129" si="21">IF(LEFT($A66,3)=Q$1,$A66,"źle")</f>
        <v>źle</v>
      </c>
      <c r="R66" s="46">
        <f t="shared" si="14"/>
        <v>0</v>
      </c>
      <c r="S66" s="46" t="str">
        <f t="shared" si="15"/>
        <v>źle</v>
      </c>
      <c r="T66" s="46">
        <f t="shared" si="16"/>
        <v>0</v>
      </c>
      <c r="U66" s="46">
        <v>64</v>
      </c>
    </row>
    <row r="67" spans="1:21">
      <c r="A67" t="s">
        <v>601</v>
      </c>
      <c r="B67">
        <v>1</v>
      </c>
      <c r="C67" s="46" t="str">
        <f t="shared" ref="C67:C130" si="22">IF(LEFT($A67,3)=C$1,$A67,"źle")</f>
        <v>źle</v>
      </c>
      <c r="D67" s="46">
        <f>1+235-COUNTIF(sym!D67:D$237,0)-U67</f>
        <v>0</v>
      </c>
      <c r="E67" s="46" t="str">
        <f t="shared" si="17"/>
        <v>źle</v>
      </c>
      <c r="F67" s="46">
        <f t="shared" ref="F67:F130" si="23">IF(E67="źle",0,$B67)</f>
        <v>0</v>
      </c>
      <c r="G67" s="46" t="str">
        <f t="shared" si="18"/>
        <v>1P4 Fizyka Małgorzata Świech (MŚ)</v>
      </c>
      <c r="H67" s="46">
        <f t="shared" ref="H67:H130" si="24">IF(G67="źle",0,$B67)</f>
        <v>1</v>
      </c>
      <c r="I67" s="46" t="str">
        <f t="shared" si="19"/>
        <v>źle</v>
      </c>
      <c r="J67" s="46">
        <f t="shared" ref="J67:J130" si="25">IF(I67="źle",0,$B67)</f>
        <v>0</v>
      </c>
      <c r="K67" s="46" t="str">
        <f t="shared" si="20"/>
        <v>źle</v>
      </c>
      <c r="L67" s="46">
        <f t="shared" ref="L67:L130" si="26">IF(K67="źle",0,$B67)</f>
        <v>0</v>
      </c>
      <c r="M67" s="55" t="str">
        <f t="shared" ref="M67:M130" si="27">IF(LEFT($A67,4)=M$1,$A67,"źle")</f>
        <v>źle</v>
      </c>
      <c r="N67" s="46">
        <f t="shared" ref="N67:N130" si="28">IF(M67="źle",0,$B67)</f>
        <v>0</v>
      </c>
      <c r="O67" s="46" t="str">
        <f t="shared" ref="O67:O130" si="29">IF(LEFT($A67,3)=O$1,$A67,"źle")</f>
        <v>źle</v>
      </c>
      <c r="P67" s="46">
        <f t="shared" ref="P67:P130" si="30">IF(O67="źle",0,$B67)</f>
        <v>0</v>
      </c>
      <c r="Q67" s="46" t="str">
        <f t="shared" si="21"/>
        <v>źle</v>
      </c>
      <c r="R67" s="46">
        <f t="shared" ref="R67:R130" si="31">IF(Q67="źle",0,$B67)</f>
        <v>0</v>
      </c>
      <c r="S67" s="46" t="str">
        <f t="shared" ref="S67:S130" si="32">IF(LEFT($A67,4)=S$1,$A67,"źle")</f>
        <v>źle</v>
      </c>
      <c r="T67" s="46">
        <f t="shared" ref="T67:T130" si="33">IF(S67="źle",0,$B67)</f>
        <v>0</v>
      </c>
      <c r="U67" s="46">
        <v>65</v>
      </c>
    </row>
    <row r="68" spans="1:21">
      <c r="A68" t="s">
        <v>604</v>
      </c>
      <c r="B68">
        <v>1</v>
      </c>
      <c r="C68" s="46" t="str">
        <f t="shared" si="22"/>
        <v>źle</v>
      </c>
      <c r="D68" s="46">
        <f>1+235-COUNTIF(sym!D68:D$237,0)-U68</f>
        <v>0</v>
      </c>
      <c r="E68" s="46" t="str">
        <f t="shared" si="17"/>
        <v>źle</v>
      </c>
      <c r="F68" s="46">
        <f t="shared" si="23"/>
        <v>0</v>
      </c>
      <c r="G68" s="46" t="str">
        <f t="shared" si="18"/>
        <v>1P4 Geografia Anna Watras-Lekan (AW)</v>
      </c>
      <c r="H68" s="46">
        <f t="shared" si="24"/>
        <v>1</v>
      </c>
      <c r="I68" s="46" t="str">
        <f t="shared" si="19"/>
        <v>źle</v>
      </c>
      <c r="J68" s="46">
        <f t="shared" si="25"/>
        <v>0</v>
      </c>
      <c r="K68" s="46" t="str">
        <f t="shared" si="20"/>
        <v>źle</v>
      </c>
      <c r="L68" s="46">
        <f t="shared" si="26"/>
        <v>0</v>
      </c>
      <c r="M68" s="55" t="str">
        <f t="shared" si="27"/>
        <v>źle</v>
      </c>
      <c r="N68" s="46">
        <f t="shared" si="28"/>
        <v>0</v>
      </c>
      <c r="O68" s="46" t="str">
        <f t="shared" si="29"/>
        <v>źle</v>
      </c>
      <c r="P68" s="46">
        <f t="shared" si="30"/>
        <v>0</v>
      </c>
      <c r="Q68" s="46" t="str">
        <f t="shared" si="21"/>
        <v>źle</v>
      </c>
      <c r="R68" s="46">
        <f t="shared" si="31"/>
        <v>0</v>
      </c>
      <c r="S68" s="46" t="str">
        <f t="shared" si="32"/>
        <v>źle</v>
      </c>
      <c r="T68" s="46">
        <f t="shared" si="33"/>
        <v>0</v>
      </c>
      <c r="U68" s="46">
        <v>66</v>
      </c>
    </row>
    <row r="69" spans="1:21">
      <c r="A69" t="s">
        <v>556</v>
      </c>
      <c r="B69">
        <v>1</v>
      </c>
      <c r="C69" s="46" t="str">
        <f t="shared" si="22"/>
        <v>źle</v>
      </c>
      <c r="D69" s="46">
        <f>1+235-COUNTIF(sym!D69:D$237,0)-U69</f>
        <v>0</v>
      </c>
      <c r="E69" s="46" t="str">
        <f t="shared" si="17"/>
        <v>źle</v>
      </c>
      <c r="F69" s="46">
        <f t="shared" si="23"/>
        <v>0</v>
      </c>
      <c r="G69" s="46" t="str">
        <f t="shared" si="18"/>
        <v>1P4 Historia Agnieszka Małgorzata Rosochacka (RC)</v>
      </c>
      <c r="H69" s="46">
        <f t="shared" si="24"/>
        <v>1</v>
      </c>
      <c r="I69" s="46" t="str">
        <f t="shared" si="19"/>
        <v>źle</v>
      </c>
      <c r="J69" s="46">
        <f t="shared" si="25"/>
        <v>0</v>
      </c>
      <c r="K69" s="46" t="str">
        <f t="shared" si="20"/>
        <v>źle</v>
      </c>
      <c r="L69" s="46">
        <f t="shared" si="26"/>
        <v>0</v>
      </c>
      <c r="M69" s="55" t="str">
        <f t="shared" si="27"/>
        <v>źle</v>
      </c>
      <c r="N69" s="46">
        <f t="shared" si="28"/>
        <v>0</v>
      </c>
      <c r="O69" s="46" t="str">
        <f t="shared" si="29"/>
        <v>źle</v>
      </c>
      <c r="P69" s="46">
        <f t="shared" si="30"/>
        <v>0</v>
      </c>
      <c r="Q69" s="46" t="str">
        <f t="shared" si="21"/>
        <v>źle</v>
      </c>
      <c r="R69" s="46">
        <f t="shared" si="31"/>
        <v>0</v>
      </c>
      <c r="S69" s="46" t="str">
        <f t="shared" si="32"/>
        <v>źle</v>
      </c>
      <c r="T69" s="46">
        <f t="shared" si="33"/>
        <v>0</v>
      </c>
      <c r="U69" s="46">
        <v>67</v>
      </c>
    </row>
    <row r="70" spans="1:21">
      <c r="A70" t="s">
        <v>577</v>
      </c>
      <c r="B70">
        <v>1</v>
      </c>
      <c r="C70" s="46" t="str">
        <f t="shared" si="22"/>
        <v>źle</v>
      </c>
      <c r="D70" s="46">
        <f>1+235-COUNTIF(sym!D70:D$237,0)-U70</f>
        <v>0</v>
      </c>
      <c r="E70" s="46" t="str">
        <f t="shared" si="17"/>
        <v>źle</v>
      </c>
      <c r="F70" s="46">
        <f t="shared" si="23"/>
        <v>0</v>
      </c>
      <c r="G70" s="46" t="str">
        <f t="shared" si="18"/>
        <v>1P4 Informatyka Robert Sołowiej (SO)</v>
      </c>
      <c r="H70" s="46">
        <f t="shared" si="24"/>
        <v>1</v>
      </c>
      <c r="I70" s="46" t="str">
        <f t="shared" si="19"/>
        <v>źle</v>
      </c>
      <c r="J70" s="46">
        <f t="shared" si="25"/>
        <v>0</v>
      </c>
      <c r="K70" s="46" t="str">
        <f t="shared" si="20"/>
        <v>źle</v>
      </c>
      <c r="L70" s="46">
        <f t="shared" si="26"/>
        <v>0</v>
      </c>
      <c r="M70" s="55" t="str">
        <f t="shared" si="27"/>
        <v>źle</v>
      </c>
      <c r="N70" s="46">
        <f t="shared" si="28"/>
        <v>0</v>
      </c>
      <c r="O70" s="46" t="str">
        <f t="shared" si="29"/>
        <v>źle</v>
      </c>
      <c r="P70" s="46">
        <f t="shared" si="30"/>
        <v>0</v>
      </c>
      <c r="Q70" s="46" t="str">
        <f t="shared" si="21"/>
        <v>źle</v>
      </c>
      <c r="R70" s="46">
        <f t="shared" si="31"/>
        <v>0</v>
      </c>
      <c r="S70" s="46" t="str">
        <f t="shared" si="32"/>
        <v>źle</v>
      </c>
      <c r="T70" s="46">
        <f t="shared" si="33"/>
        <v>0</v>
      </c>
      <c r="U70" s="46">
        <v>68</v>
      </c>
    </row>
    <row r="71" spans="1:21">
      <c r="A71" t="s">
        <v>447</v>
      </c>
      <c r="B71">
        <v>1</v>
      </c>
      <c r="C71" s="46" t="str">
        <f t="shared" si="22"/>
        <v>źle</v>
      </c>
      <c r="D71" s="46">
        <f>1+235-COUNTIF(sym!D71:D$237,0)-U71</f>
        <v>0</v>
      </c>
      <c r="E71" s="46" t="str">
        <f t="shared" si="17"/>
        <v>źle</v>
      </c>
      <c r="F71" s="46">
        <f t="shared" si="23"/>
        <v>0</v>
      </c>
      <c r="G71" s="46" t="str">
        <f t="shared" si="18"/>
        <v>1P4 Język angielski Robert  Bobryk (RB)</v>
      </c>
      <c r="H71" s="46">
        <f t="shared" si="24"/>
        <v>1</v>
      </c>
      <c r="I71" s="46" t="str">
        <f t="shared" si="19"/>
        <v>źle</v>
      </c>
      <c r="J71" s="46">
        <f t="shared" si="25"/>
        <v>0</v>
      </c>
      <c r="K71" s="46" t="str">
        <f t="shared" si="20"/>
        <v>źle</v>
      </c>
      <c r="L71" s="46">
        <f t="shared" si="26"/>
        <v>0</v>
      </c>
      <c r="M71" s="55" t="str">
        <f t="shared" si="27"/>
        <v>źle</v>
      </c>
      <c r="N71" s="46">
        <f t="shared" si="28"/>
        <v>0</v>
      </c>
      <c r="O71" s="46" t="str">
        <f t="shared" si="29"/>
        <v>źle</v>
      </c>
      <c r="P71" s="46">
        <f t="shared" si="30"/>
        <v>0</v>
      </c>
      <c r="Q71" s="46" t="str">
        <f t="shared" si="21"/>
        <v>źle</v>
      </c>
      <c r="R71" s="46">
        <f t="shared" si="31"/>
        <v>0</v>
      </c>
      <c r="S71" s="46" t="str">
        <f t="shared" si="32"/>
        <v>źle</v>
      </c>
      <c r="T71" s="46">
        <f t="shared" si="33"/>
        <v>0</v>
      </c>
      <c r="U71" s="46">
        <v>69</v>
      </c>
    </row>
    <row r="72" spans="1:21">
      <c r="A72" t="s">
        <v>449</v>
      </c>
      <c r="B72">
        <v>1</v>
      </c>
      <c r="C72" s="46" t="str">
        <f t="shared" si="22"/>
        <v>źle</v>
      </c>
      <c r="D72" s="46">
        <f>1+235-COUNTIF(sym!D72:D$237,0)-U72</f>
        <v>0</v>
      </c>
      <c r="E72" s="46" t="str">
        <f t="shared" si="17"/>
        <v>źle</v>
      </c>
      <c r="F72" s="46">
        <f t="shared" si="23"/>
        <v>0</v>
      </c>
      <c r="G72" s="46" t="str">
        <f t="shared" si="18"/>
        <v>1P4 Język angielski rozszerzony Robert  Bobryk (RB)</v>
      </c>
      <c r="H72" s="46">
        <f t="shared" si="24"/>
        <v>1</v>
      </c>
      <c r="I72" s="46" t="str">
        <f t="shared" si="19"/>
        <v>źle</v>
      </c>
      <c r="J72" s="46">
        <f t="shared" si="25"/>
        <v>0</v>
      </c>
      <c r="K72" s="46" t="str">
        <f t="shared" si="20"/>
        <v>źle</v>
      </c>
      <c r="L72" s="46">
        <f t="shared" si="26"/>
        <v>0</v>
      </c>
      <c r="M72" s="55" t="str">
        <f t="shared" si="27"/>
        <v>źle</v>
      </c>
      <c r="N72" s="46">
        <f t="shared" si="28"/>
        <v>0</v>
      </c>
      <c r="O72" s="46" t="str">
        <f t="shared" si="29"/>
        <v>źle</v>
      </c>
      <c r="P72" s="46">
        <f t="shared" si="30"/>
        <v>0</v>
      </c>
      <c r="Q72" s="46" t="str">
        <f t="shared" si="21"/>
        <v>źle</v>
      </c>
      <c r="R72" s="46">
        <f t="shared" si="31"/>
        <v>0</v>
      </c>
      <c r="S72" s="46" t="str">
        <f t="shared" si="32"/>
        <v>źle</v>
      </c>
      <c r="T72" s="46">
        <f t="shared" si="33"/>
        <v>0</v>
      </c>
      <c r="U72" s="46">
        <v>70</v>
      </c>
    </row>
    <row r="73" spans="1:21">
      <c r="A73" t="s">
        <v>542</v>
      </c>
      <c r="B73">
        <v>1</v>
      </c>
      <c r="C73" s="46" t="str">
        <f t="shared" si="22"/>
        <v>źle</v>
      </c>
      <c r="D73" s="46">
        <f>1+235-COUNTIF(sym!D73:D$237,0)-U73</f>
        <v>0</v>
      </c>
      <c r="E73" s="46" t="str">
        <f t="shared" si="17"/>
        <v>źle</v>
      </c>
      <c r="F73" s="46">
        <f t="shared" si="23"/>
        <v>0</v>
      </c>
      <c r="G73" s="46" t="str">
        <f t="shared" si="18"/>
        <v>1P4 Język niemiecki Renata Olida (RO)</v>
      </c>
      <c r="H73" s="46">
        <f t="shared" si="24"/>
        <v>1</v>
      </c>
      <c r="I73" s="46" t="str">
        <f t="shared" si="19"/>
        <v>źle</v>
      </c>
      <c r="J73" s="46">
        <f t="shared" si="25"/>
        <v>0</v>
      </c>
      <c r="K73" s="46" t="str">
        <f t="shared" si="20"/>
        <v>źle</v>
      </c>
      <c r="L73" s="46">
        <f t="shared" si="26"/>
        <v>0</v>
      </c>
      <c r="M73" s="55" t="str">
        <f t="shared" si="27"/>
        <v>źle</v>
      </c>
      <c r="N73" s="46">
        <f t="shared" si="28"/>
        <v>0</v>
      </c>
      <c r="O73" s="46" t="str">
        <f t="shared" si="29"/>
        <v>źle</v>
      </c>
      <c r="P73" s="46">
        <f t="shared" si="30"/>
        <v>0</v>
      </c>
      <c r="Q73" s="46" t="str">
        <f t="shared" si="21"/>
        <v>źle</v>
      </c>
      <c r="R73" s="46">
        <f t="shared" si="31"/>
        <v>0</v>
      </c>
      <c r="S73" s="46" t="str">
        <f t="shared" si="32"/>
        <v>źle</v>
      </c>
      <c r="T73" s="46">
        <f t="shared" si="33"/>
        <v>0</v>
      </c>
      <c r="U73" s="46">
        <v>71</v>
      </c>
    </row>
    <row r="74" spans="1:21">
      <c r="A74" t="s">
        <v>413</v>
      </c>
      <c r="B74">
        <v>2</v>
      </c>
      <c r="C74" s="46" t="str">
        <f t="shared" si="22"/>
        <v>źle</v>
      </c>
      <c r="D74" s="46">
        <f>1+235-COUNTIF(sym!D74:D$237,0)-U74</f>
        <v>0</v>
      </c>
      <c r="E74" s="46" t="str">
        <f t="shared" si="17"/>
        <v>źle</v>
      </c>
      <c r="F74" s="46">
        <f t="shared" si="23"/>
        <v>0</v>
      </c>
      <c r="G74" s="46" t="str">
        <f t="shared" si="18"/>
        <v>1P4 Język polski Ewa Dobrzańska-Mochniej (ED)</v>
      </c>
      <c r="H74" s="46">
        <f t="shared" si="24"/>
        <v>2</v>
      </c>
      <c r="I74" s="46" t="str">
        <f t="shared" si="19"/>
        <v>źle</v>
      </c>
      <c r="J74" s="46">
        <f t="shared" si="25"/>
        <v>0</v>
      </c>
      <c r="K74" s="46" t="str">
        <f t="shared" si="20"/>
        <v>źle</v>
      </c>
      <c r="L74" s="46">
        <f t="shared" si="26"/>
        <v>0</v>
      </c>
      <c r="M74" s="55" t="str">
        <f t="shared" si="27"/>
        <v>źle</v>
      </c>
      <c r="N74" s="46">
        <f t="shared" si="28"/>
        <v>0</v>
      </c>
      <c r="O74" s="46" t="str">
        <f t="shared" si="29"/>
        <v>źle</v>
      </c>
      <c r="P74" s="46">
        <f t="shared" si="30"/>
        <v>0</v>
      </c>
      <c r="Q74" s="46" t="str">
        <f t="shared" si="21"/>
        <v>źle</v>
      </c>
      <c r="R74" s="46">
        <f t="shared" si="31"/>
        <v>0</v>
      </c>
      <c r="S74" s="46" t="str">
        <f t="shared" si="32"/>
        <v>źle</v>
      </c>
      <c r="T74" s="46">
        <f t="shared" si="33"/>
        <v>0</v>
      </c>
      <c r="U74" s="46">
        <v>72</v>
      </c>
    </row>
    <row r="75" spans="1:21">
      <c r="A75" t="s">
        <v>591</v>
      </c>
      <c r="B75">
        <v>2</v>
      </c>
      <c r="C75" s="46" t="str">
        <f t="shared" si="22"/>
        <v>źle</v>
      </c>
      <c r="D75" s="46">
        <f>1+235-COUNTIF(sym!D75:D$237,0)-U75</f>
        <v>0</v>
      </c>
      <c r="E75" s="46" t="str">
        <f t="shared" si="17"/>
        <v>źle</v>
      </c>
      <c r="F75" s="46">
        <f t="shared" si="23"/>
        <v>0</v>
      </c>
      <c r="G75" s="46" t="str">
        <f t="shared" si="18"/>
        <v>1P4 Matematyka Anna Skubisz (SA)</v>
      </c>
      <c r="H75" s="46">
        <f t="shared" si="24"/>
        <v>2</v>
      </c>
      <c r="I75" s="46" t="str">
        <f t="shared" si="19"/>
        <v>źle</v>
      </c>
      <c r="J75" s="46">
        <f t="shared" si="25"/>
        <v>0</v>
      </c>
      <c r="K75" s="46" t="str">
        <f t="shared" si="20"/>
        <v>źle</v>
      </c>
      <c r="L75" s="46">
        <f t="shared" si="26"/>
        <v>0</v>
      </c>
      <c r="M75" s="55" t="str">
        <f t="shared" si="27"/>
        <v>źle</v>
      </c>
      <c r="N75" s="46">
        <f t="shared" si="28"/>
        <v>0</v>
      </c>
      <c r="O75" s="46" t="str">
        <f t="shared" si="29"/>
        <v>źle</v>
      </c>
      <c r="P75" s="46">
        <f t="shared" si="30"/>
        <v>0</v>
      </c>
      <c r="Q75" s="46" t="str">
        <f t="shared" si="21"/>
        <v>źle</v>
      </c>
      <c r="R75" s="46">
        <f t="shared" si="31"/>
        <v>0</v>
      </c>
      <c r="S75" s="46" t="str">
        <f t="shared" si="32"/>
        <v>źle</v>
      </c>
      <c r="T75" s="46">
        <f t="shared" si="33"/>
        <v>0</v>
      </c>
      <c r="U75" s="46">
        <v>73</v>
      </c>
    </row>
    <row r="76" spans="1:21">
      <c r="A76" t="s">
        <v>522</v>
      </c>
      <c r="B76">
        <v>1</v>
      </c>
      <c r="C76" s="46" t="str">
        <f t="shared" si="22"/>
        <v>źle</v>
      </c>
      <c r="D76" s="46">
        <f>1+235-COUNTIF(sym!D76:D$237,0)-U76</f>
        <v>0</v>
      </c>
      <c r="E76" s="46" t="str">
        <f t="shared" si="17"/>
        <v>źle</v>
      </c>
      <c r="F76" s="46">
        <f t="shared" si="23"/>
        <v>0</v>
      </c>
      <c r="G76" s="46" t="str">
        <f t="shared" si="18"/>
        <v>1P4 Podstawy przedsiębiorczości Anna Małgorzata Kowalik (Ko)</v>
      </c>
      <c r="H76" s="46">
        <f t="shared" si="24"/>
        <v>1</v>
      </c>
      <c r="I76" s="46" t="str">
        <f t="shared" si="19"/>
        <v>źle</v>
      </c>
      <c r="J76" s="46">
        <f t="shared" si="25"/>
        <v>0</v>
      </c>
      <c r="K76" s="46" t="str">
        <f t="shared" si="20"/>
        <v>źle</v>
      </c>
      <c r="L76" s="46">
        <f t="shared" si="26"/>
        <v>0</v>
      </c>
      <c r="M76" s="55" t="str">
        <f t="shared" si="27"/>
        <v>źle</v>
      </c>
      <c r="N76" s="46">
        <f t="shared" si="28"/>
        <v>0</v>
      </c>
      <c r="O76" s="46" t="str">
        <f t="shared" si="29"/>
        <v>źle</v>
      </c>
      <c r="P76" s="46">
        <f t="shared" si="30"/>
        <v>0</v>
      </c>
      <c r="Q76" s="46" t="str">
        <f t="shared" si="21"/>
        <v>źle</v>
      </c>
      <c r="R76" s="46">
        <f t="shared" si="31"/>
        <v>0</v>
      </c>
      <c r="S76" s="46" t="str">
        <f t="shared" si="32"/>
        <v>źle</v>
      </c>
      <c r="T76" s="46">
        <f t="shared" si="33"/>
        <v>0</v>
      </c>
      <c r="U76" s="46">
        <v>74</v>
      </c>
    </row>
    <row r="77" spans="1:21">
      <c r="A77" t="s">
        <v>579</v>
      </c>
      <c r="B77">
        <v>2</v>
      </c>
      <c r="C77" s="46" t="str">
        <f t="shared" si="22"/>
        <v>źle</v>
      </c>
      <c r="D77" s="46">
        <f>1+235-COUNTIF(sym!D77:D$237,0)-U77</f>
        <v>0</v>
      </c>
      <c r="E77" s="46" t="str">
        <f t="shared" si="17"/>
        <v>źle</v>
      </c>
      <c r="F77" s="46">
        <f t="shared" si="23"/>
        <v>0</v>
      </c>
      <c r="G77" s="46" t="str">
        <f t="shared" si="18"/>
        <v>1P4 Religia Józef Serej (SE)</v>
      </c>
      <c r="H77" s="46">
        <f t="shared" si="24"/>
        <v>2</v>
      </c>
      <c r="I77" s="46" t="str">
        <f t="shared" si="19"/>
        <v>źle</v>
      </c>
      <c r="J77" s="46">
        <f t="shared" si="25"/>
        <v>0</v>
      </c>
      <c r="K77" s="46" t="str">
        <f t="shared" si="20"/>
        <v>źle</v>
      </c>
      <c r="L77" s="46">
        <f t="shared" si="26"/>
        <v>0</v>
      </c>
      <c r="M77" s="55" t="str">
        <f t="shared" si="27"/>
        <v>źle</v>
      </c>
      <c r="N77" s="46">
        <f t="shared" si="28"/>
        <v>0</v>
      </c>
      <c r="O77" s="46" t="str">
        <f t="shared" si="29"/>
        <v>źle</v>
      </c>
      <c r="P77" s="46">
        <f t="shared" si="30"/>
        <v>0</v>
      </c>
      <c r="Q77" s="46" t="str">
        <f t="shared" si="21"/>
        <v>źle</v>
      </c>
      <c r="R77" s="46">
        <f t="shared" si="31"/>
        <v>0</v>
      </c>
      <c r="S77" s="46" t="str">
        <f t="shared" si="32"/>
        <v>źle</v>
      </c>
      <c r="T77" s="46">
        <f t="shared" si="33"/>
        <v>0</v>
      </c>
      <c r="U77" s="46">
        <v>75</v>
      </c>
    </row>
    <row r="78" spans="1:21">
      <c r="A78" t="s">
        <v>572</v>
      </c>
      <c r="B78">
        <v>2.37</v>
      </c>
      <c r="C78" s="46" t="str">
        <f t="shared" si="22"/>
        <v>źle</v>
      </c>
      <c r="D78" s="46">
        <f>1+235-COUNTIF(sym!D78:D$237,0)-U78</f>
        <v>0</v>
      </c>
      <c r="E78" s="46" t="str">
        <f t="shared" si="17"/>
        <v>źle</v>
      </c>
      <c r="F78" s="46">
        <f t="shared" si="23"/>
        <v>0</v>
      </c>
      <c r="G78" s="46" t="str">
        <f t="shared" si="18"/>
        <v>1P4 Technologia gastronomiczna z towaroznawstwem Anna Rybak (RA)</v>
      </c>
      <c r="H78" s="46">
        <f t="shared" si="24"/>
        <v>2.37</v>
      </c>
      <c r="I78" s="46" t="str">
        <f t="shared" si="19"/>
        <v>źle</v>
      </c>
      <c r="J78" s="46">
        <f t="shared" si="25"/>
        <v>0</v>
      </c>
      <c r="K78" s="46" t="str">
        <f t="shared" si="20"/>
        <v>źle</v>
      </c>
      <c r="L78" s="46">
        <f t="shared" si="26"/>
        <v>0</v>
      </c>
      <c r="M78" s="55" t="str">
        <f t="shared" si="27"/>
        <v>źle</v>
      </c>
      <c r="N78" s="46">
        <f t="shared" si="28"/>
        <v>0</v>
      </c>
      <c r="O78" s="46" t="str">
        <f t="shared" si="29"/>
        <v>źle</v>
      </c>
      <c r="P78" s="46">
        <f t="shared" si="30"/>
        <v>0</v>
      </c>
      <c r="Q78" s="46" t="str">
        <f t="shared" si="21"/>
        <v>źle</v>
      </c>
      <c r="R78" s="46">
        <f t="shared" si="31"/>
        <v>0</v>
      </c>
      <c r="S78" s="46" t="str">
        <f t="shared" si="32"/>
        <v>źle</v>
      </c>
      <c r="T78" s="46">
        <f t="shared" si="33"/>
        <v>0</v>
      </c>
      <c r="U78" s="46">
        <v>76</v>
      </c>
    </row>
    <row r="79" spans="1:21">
      <c r="A79" t="s">
        <v>612</v>
      </c>
      <c r="B79">
        <v>0.63</v>
      </c>
      <c r="C79" s="46" t="str">
        <f t="shared" si="22"/>
        <v>źle</v>
      </c>
      <c r="D79" s="46">
        <f>1+235-COUNTIF(sym!D79:D$237,0)-U79</f>
        <v>0</v>
      </c>
      <c r="E79" s="46" t="str">
        <f t="shared" si="17"/>
        <v>źle</v>
      </c>
      <c r="F79" s="46">
        <f t="shared" si="23"/>
        <v>0</v>
      </c>
      <c r="G79" s="46" t="str">
        <f t="shared" si="18"/>
        <v>1P4 Technologia gastronomiczna z towaroznawstwem Anna Watras-Lekan (AW)</v>
      </c>
      <c r="H79" s="46">
        <f t="shared" si="24"/>
        <v>0.63</v>
      </c>
      <c r="I79" s="46" t="str">
        <f t="shared" si="19"/>
        <v>źle</v>
      </c>
      <c r="J79" s="46">
        <f t="shared" si="25"/>
        <v>0</v>
      </c>
      <c r="K79" s="46" t="str">
        <f t="shared" si="20"/>
        <v>źle</v>
      </c>
      <c r="L79" s="46">
        <f t="shared" si="26"/>
        <v>0</v>
      </c>
      <c r="M79" s="55" t="str">
        <f t="shared" si="27"/>
        <v>źle</v>
      </c>
      <c r="N79" s="46">
        <f t="shared" si="28"/>
        <v>0</v>
      </c>
      <c r="O79" s="46" t="str">
        <f t="shared" si="29"/>
        <v>źle</v>
      </c>
      <c r="P79" s="46">
        <f t="shared" si="30"/>
        <v>0</v>
      </c>
      <c r="Q79" s="46" t="str">
        <f t="shared" si="21"/>
        <v>źle</v>
      </c>
      <c r="R79" s="46">
        <f t="shared" si="31"/>
        <v>0</v>
      </c>
      <c r="S79" s="46" t="str">
        <f t="shared" si="32"/>
        <v>źle</v>
      </c>
      <c r="T79" s="46">
        <f t="shared" si="33"/>
        <v>0</v>
      </c>
      <c r="U79" s="46">
        <v>77</v>
      </c>
    </row>
    <row r="80" spans="1:21">
      <c r="A80" t="s">
        <v>414</v>
      </c>
      <c r="B80">
        <v>1</v>
      </c>
      <c r="C80" s="46" t="str">
        <f t="shared" si="22"/>
        <v>źle</v>
      </c>
      <c r="D80" s="46">
        <f>1+235-COUNTIF(sym!D80:D$237,0)-U80</f>
        <v>0</v>
      </c>
      <c r="E80" s="46" t="str">
        <f t="shared" si="17"/>
        <v>źle</v>
      </c>
      <c r="F80" s="46">
        <f t="shared" si="23"/>
        <v>0</v>
      </c>
      <c r="G80" s="46" t="str">
        <f t="shared" si="18"/>
        <v>1P4 Wiedza o kulturze Ewa Dobrzańska-Mochniej (ED)</v>
      </c>
      <c r="H80" s="46">
        <f t="shared" si="24"/>
        <v>1</v>
      </c>
      <c r="I80" s="46" t="str">
        <f t="shared" si="19"/>
        <v>źle</v>
      </c>
      <c r="J80" s="46">
        <f t="shared" si="25"/>
        <v>0</v>
      </c>
      <c r="K80" s="46" t="str">
        <f t="shared" si="20"/>
        <v>źle</v>
      </c>
      <c r="L80" s="46">
        <f t="shared" si="26"/>
        <v>0</v>
      </c>
      <c r="M80" s="55" t="str">
        <f t="shared" si="27"/>
        <v>źle</v>
      </c>
      <c r="N80" s="46">
        <f t="shared" si="28"/>
        <v>0</v>
      </c>
      <c r="O80" s="46" t="str">
        <f t="shared" si="29"/>
        <v>źle</v>
      </c>
      <c r="P80" s="46">
        <f t="shared" si="30"/>
        <v>0</v>
      </c>
      <c r="Q80" s="46" t="str">
        <f t="shared" si="21"/>
        <v>źle</v>
      </c>
      <c r="R80" s="46">
        <f t="shared" si="31"/>
        <v>0</v>
      </c>
      <c r="S80" s="46" t="str">
        <f t="shared" si="32"/>
        <v>źle</v>
      </c>
      <c r="T80" s="46">
        <f t="shared" si="33"/>
        <v>0</v>
      </c>
      <c r="U80" s="46">
        <v>78</v>
      </c>
    </row>
    <row r="81" spans="1:21">
      <c r="A81" t="s">
        <v>560</v>
      </c>
      <c r="B81">
        <v>1</v>
      </c>
      <c r="C81" s="46" t="str">
        <f t="shared" si="22"/>
        <v>źle</v>
      </c>
      <c r="D81" s="46">
        <f>1+235-COUNTIF(sym!D81:D$237,0)-U81</f>
        <v>0</v>
      </c>
      <c r="E81" s="46" t="str">
        <f t="shared" si="17"/>
        <v>źle</v>
      </c>
      <c r="F81" s="46">
        <f t="shared" si="23"/>
        <v>0</v>
      </c>
      <c r="G81" s="46" t="str">
        <f t="shared" si="18"/>
        <v>1P4 Wiedza o społeczeństwie Agnieszka Małgorzata Rosochacka (RC)</v>
      </c>
      <c r="H81" s="46">
        <f t="shared" si="24"/>
        <v>1</v>
      </c>
      <c r="I81" s="46" t="str">
        <f t="shared" si="19"/>
        <v>źle</v>
      </c>
      <c r="J81" s="46">
        <f t="shared" si="25"/>
        <v>0</v>
      </c>
      <c r="K81" s="46" t="str">
        <f t="shared" si="20"/>
        <v>źle</v>
      </c>
      <c r="L81" s="46">
        <f t="shared" si="26"/>
        <v>0</v>
      </c>
      <c r="M81" s="55" t="str">
        <f t="shared" si="27"/>
        <v>źle</v>
      </c>
      <c r="N81" s="46">
        <f t="shared" si="28"/>
        <v>0</v>
      </c>
      <c r="O81" s="46" t="str">
        <f t="shared" si="29"/>
        <v>źle</v>
      </c>
      <c r="P81" s="46">
        <f t="shared" si="30"/>
        <v>0</v>
      </c>
      <c r="Q81" s="46" t="str">
        <f t="shared" si="21"/>
        <v>źle</v>
      </c>
      <c r="R81" s="46">
        <f t="shared" si="31"/>
        <v>0</v>
      </c>
      <c r="S81" s="46" t="str">
        <f t="shared" si="32"/>
        <v>źle</v>
      </c>
      <c r="T81" s="46">
        <f t="shared" si="33"/>
        <v>0</v>
      </c>
      <c r="U81" s="46">
        <v>79</v>
      </c>
    </row>
    <row r="82" spans="1:21">
      <c r="A82" t="s">
        <v>569</v>
      </c>
      <c r="B82">
        <v>1.58</v>
      </c>
      <c r="C82" s="46" t="str">
        <f t="shared" si="22"/>
        <v>źle</v>
      </c>
      <c r="D82" s="46">
        <f>1+235-COUNTIF(sym!D82:D$237,0)-U82</f>
        <v>0</v>
      </c>
      <c r="E82" s="46" t="str">
        <f t="shared" si="17"/>
        <v>źle</v>
      </c>
      <c r="F82" s="46">
        <f t="shared" si="23"/>
        <v>0</v>
      </c>
      <c r="G82" s="46" t="str">
        <f t="shared" si="18"/>
        <v>1P4 Wyposażenie techniczne zakładów gastronomicznych Anna Rybak (RA)</v>
      </c>
      <c r="H82" s="46">
        <f t="shared" si="24"/>
        <v>1.58</v>
      </c>
      <c r="I82" s="46" t="str">
        <f t="shared" si="19"/>
        <v>źle</v>
      </c>
      <c r="J82" s="46">
        <f t="shared" si="25"/>
        <v>0</v>
      </c>
      <c r="K82" s="46" t="str">
        <f t="shared" si="20"/>
        <v>źle</v>
      </c>
      <c r="L82" s="46">
        <f t="shared" si="26"/>
        <v>0</v>
      </c>
      <c r="M82" s="55" t="str">
        <f t="shared" si="27"/>
        <v>źle</v>
      </c>
      <c r="N82" s="46">
        <f t="shared" si="28"/>
        <v>0</v>
      </c>
      <c r="O82" s="46" t="str">
        <f t="shared" si="29"/>
        <v>źle</v>
      </c>
      <c r="P82" s="46">
        <f t="shared" si="30"/>
        <v>0</v>
      </c>
      <c r="Q82" s="46" t="str">
        <f t="shared" si="21"/>
        <v>źle</v>
      </c>
      <c r="R82" s="46">
        <f t="shared" si="31"/>
        <v>0</v>
      </c>
      <c r="S82" s="46" t="str">
        <f t="shared" si="32"/>
        <v>źle</v>
      </c>
      <c r="T82" s="46">
        <f t="shared" si="33"/>
        <v>0</v>
      </c>
      <c r="U82" s="46">
        <v>80</v>
      </c>
    </row>
    <row r="83" spans="1:21">
      <c r="A83" t="s">
        <v>615</v>
      </c>
      <c r="B83">
        <v>0.42</v>
      </c>
      <c r="C83" s="46" t="str">
        <f t="shared" si="22"/>
        <v>źle</v>
      </c>
      <c r="D83" s="46">
        <f>1+235-COUNTIF(sym!D83:D$237,0)-U83</f>
        <v>0</v>
      </c>
      <c r="E83" s="46" t="str">
        <f t="shared" si="17"/>
        <v>źle</v>
      </c>
      <c r="F83" s="46">
        <f t="shared" si="23"/>
        <v>0</v>
      </c>
      <c r="G83" s="46" t="str">
        <f t="shared" si="18"/>
        <v>1P4 Wyposażenie techniczne zakładów gastronomicznych Anna Watras-Lekan (AW)</v>
      </c>
      <c r="H83" s="46">
        <f t="shared" si="24"/>
        <v>0.42</v>
      </c>
      <c r="I83" s="46" t="str">
        <f t="shared" si="19"/>
        <v>źle</v>
      </c>
      <c r="J83" s="46">
        <f t="shared" si="25"/>
        <v>0</v>
      </c>
      <c r="K83" s="46" t="str">
        <f t="shared" si="20"/>
        <v>źle</v>
      </c>
      <c r="L83" s="46">
        <f t="shared" si="26"/>
        <v>0</v>
      </c>
      <c r="M83" s="55" t="str">
        <f t="shared" si="27"/>
        <v>źle</v>
      </c>
      <c r="N83" s="46">
        <f t="shared" si="28"/>
        <v>0</v>
      </c>
      <c r="O83" s="46" t="str">
        <f t="shared" si="29"/>
        <v>źle</v>
      </c>
      <c r="P83" s="46">
        <f t="shared" si="30"/>
        <v>0</v>
      </c>
      <c r="Q83" s="46" t="str">
        <f t="shared" si="21"/>
        <v>źle</v>
      </c>
      <c r="R83" s="46">
        <f t="shared" si="31"/>
        <v>0</v>
      </c>
      <c r="S83" s="46" t="str">
        <f t="shared" si="32"/>
        <v>źle</v>
      </c>
      <c r="T83" s="46">
        <f t="shared" si="33"/>
        <v>0</v>
      </c>
      <c r="U83" s="46">
        <v>81</v>
      </c>
    </row>
    <row r="84" spans="1:21">
      <c r="A84" t="s">
        <v>511</v>
      </c>
      <c r="B84">
        <v>1</v>
      </c>
      <c r="C84" s="46" t="str">
        <f t="shared" si="22"/>
        <v>źle</v>
      </c>
      <c r="D84" s="46">
        <f>1+235-COUNTIF(sym!D84:D$237,0)-U84</f>
        <v>0</v>
      </c>
      <c r="E84" s="46" t="str">
        <f t="shared" si="17"/>
        <v>źle</v>
      </c>
      <c r="F84" s="46">
        <f t="shared" si="23"/>
        <v>0</v>
      </c>
      <c r="G84" s="46" t="str">
        <f t="shared" si="18"/>
        <v>1P4 Zajęcia z wychowawcą Anna Małgorzata Kowalik (Ko)</v>
      </c>
      <c r="H84" s="46">
        <f t="shared" si="24"/>
        <v>1</v>
      </c>
      <c r="I84" s="46" t="str">
        <f t="shared" si="19"/>
        <v>źle</v>
      </c>
      <c r="J84" s="46">
        <f t="shared" si="25"/>
        <v>0</v>
      </c>
      <c r="K84" s="46" t="str">
        <f t="shared" si="20"/>
        <v>źle</v>
      </c>
      <c r="L84" s="46">
        <f t="shared" si="26"/>
        <v>0</v>
      </c>
      <c r="M84" s="55" t="str">
        <f t="shared" si="27"/>
        <v>źle</v>
      </c>
      <c r="N84" s="46">
        <f t="shared" si="28"/>
        <v>0</v>
      </c>
      <c r="O84" s="46" t="str">
        <f t="shared" si="29"/>
        <v>źle</v>
      </c>
      <c r="P84" s="46">
        <f t="shared" si="30"/>
        <v>0</v>
      </c>
      <c r="Q84" s="46" t="str">
        <f t="shared" si="21"/>
        <v>źle</v>
      </c>
      <c r="R84" s="46">
        <f t="shared" si="31"/>
        <v>0</v>
      </c>
      <c r="S84" s="46" t="str">
        <f t="shared" si="32"/>
        <v>źle</v>
      </c>
      <c r="T84" s="46">
        <f t="shared" si="33"/>
        <v>0</v>
      </c>
      <c r="U84" s="46">
        <v>82</v>
      </c>
    </row>
    <row r="85" spans="1:21">
      <c r="A85" t="s">
        <v>531</v>
      </c>
      <c r="B85">
        <v>3</v>
      </c>
      <c r="C85" s="46" t="str">
        <f t="shared" si="22"/>
        <v>źle</v>
      </c>
      <c r="D85" s="46">
        <f>1+235-COUNTIF(sym!D85:D$237,0)-U85</f>
        <v>0</v>
      </c>
      <c r="E85" s="46" t="str">
        <f t="shared" si="17"/>
        <v>źle</v>
      </c>
      <c r="F85" s="46">
        <f t="shared" si="23"/>
        <v>0</v>
      </c>
      <c r="G85" s="46" t="str">
        <f t="shared" si="18"/>
        <v>1P4|dz+1PT|dz Wychowanie fizyczne Beata Maria Maluga (BM)</v>
      </c>
      <c r="H85" s="46">
        <f t="shared" si="24"/>
        <v>3</v>
      </c>
      <c r="I85" s="46" t="str">
        <f t="shared" si="19"/>
        <v>źle</v>
      </c>
      <c r="J85" s="46">
        <f t="shared" si="25"/>
        <v>0</v>
      </c>
      <c r="K85" s="46" t="str">
        <f t="shared" si="20"/>
        <v>źle</v>
      </c>
      <c r="L85" s="46">
        <f t="shared" si="26"/>
        <v>0</v>
      </c>
      <c r="M85" s="55" t="str">
        <f t="shared" si="27"/>
        <v>źle</v>
      </c>
      <c r="N85" s="46">
        <f t="shared" si="28"/>
        <v>0</v>
      </c>
      <c r="O85" s="46" t="str">
        <f t="shared" si="29"/>
        <v>źle</v>
      </c>
      <c r="P85" s="46">
        <f t="shared" si="30"/>
        <v>0</v>
      </c>
      <c r="Q85" s="46" t="str">
        <f t="shared" si="21"/>
        <v>źle</v>
      </c>
      <c r="R85" s="46">
        <f t="shared" si="31"/>
        <v>0</v>
      </c>
      <c r="S85" s="46" t="str">
        <f t="shared" si="32"/>
        <v>źle</v>
      </c>
      <c r="T85" s="46">
        <f t="shared" si="33"/>
        <v>0</v>
      </c>
      <c r="U85" s="46">
        <v>83</v>
      </c>
    </row>
    <row r="86" spans="1:21">
      <c r="A86" t="s">
        <v>475</v>
      </c>
      <c r="B86">
        <v>6</v>
      </c>
      <c r="C86" s="46" t="str">
        <f t="shared" si="22"/>
        <v>źle</v>
      </c>
      <c r="D86" s="46">
        <f>1+235-COUNTIF(sym!D86:D$237,0)-U86</f>
        <v>0</v>
      </c>
      <c r="E86" s="46" t="str">
        <f t="shared" si="17"/>
        <v>źle</v>
      </c>
      <c r="F86" s="46">
        <f t="shared" si="23"/>
        <v>0</v>
      </c>
      <c r="G86" s="46" t="str">
        <f t="shared" si="18"/>
        <v>1P4|gr1 Zajęcia praktyczne - procesy technologiczne w gastronmiii Jacek Jagiełło (JJ)</v>
      </c>
      <c r="H86" s="46">
        <f t="shared" si="24"/>
        <v>6</v>
      </c>
      <c r="I86" s="46" t="str">
        <f t="shared" si="19"/>
        <v>źle</v>
      </c>
      <c r="J86" s="46">
        <f t="shared" si="25"/>
        <v>0</v>
      </c>
      <c r="K86" s="46" t="str">
        <f t="shared" si="20"/>
        <v>źle</v>
      </c>
      <c r="L86" s="46">
        <f t="shared" si="26"/>
        <v>0</v>
      </c>
      <c r="M86" s="55" t="str">
        <f t="shared" si="27"/>
        <v>źle</v>
      </c>
      <c r="N86" s="46">
        <f t="shared" si="28"/>
        <v>0</v>
      </c>
      <c r="O86" s="46" t="str">
        <f t="shared" si="29"/>
        <v>źle</v>
      </c>
      <c r="P86" s="46">
        <f t="shared" si="30"/>
        <v>0</v>
      </c>
      <c r="Q86" s="46" t="str">
        <f t="shared" si="21"/>
        <v>źle</v>
      </c>
      <c r="R86" s="46">
        <f t="shared" si="31"/>
        <v>0</v>
      </c>
      <c r="S86" s="46" t="str">
        <f t="shared" si="32"/>
        <v>źle</v>
      </c>
      <c r="T86" s="46">
        <f t="shared" si="33"/>
        <v>0</v>
      </c>
      <c r="U86" s="46">
        <v>84</v>
      </c>
    </row>
    <row r="87" spans="1:21">
      <c r="A87" t="s">
        <v>566</v>
      </c>
      <c r="B87">
        <v>4.74</v>
      </c>
      <c r="C87" s="46" t="str">
        <f t="shared" si="22"/>
        <v>źle</v>
      </c>
      <c r="D87" s="46">
        <f>1+235-COUNTIF(sym!D87:D$237,0)-U87</f>
        <v>0</v>
      </c>
      <c r="E87" s="46" t="str">
        <f t="shared" si="17"/>
        <v>źle</v>
      </c>
      <c r="F87" s="46">
        <f t="shared" si="23"/>
        <v>0</v>
      </c>
      <c r="G87" s="46" t="str">
        <f t="shared" si="18"/>
        <v>1P4|gr2 Zajęcia praktyczne - procesy technologiczne w gastronmiii Anna Rybak (RA)</v>
      </c>
      <c r="H87" s="46">
        <f t="shared" si="24"/>
        <v>4.74</v>
      </c>
      <c r="I87" s="46" t="str">
        <f t="shared" si="19"/>
        <v>źle</v>
      </c>
      <c r="J87" s="46">
        <f t="shared" si="25"/>
        <v>0</v>
      </c>
      <c r="K87" s="46" t="str">
        <f t="shared" si="20"/>
        <v>źle</v>
      </c>
      <c r="L87" s="46">
        <f t="shared" si="26"/>
        <v>0</v>
      </c>
      <c r="M87" s="55" t="str">
        <f t="shared" si="27"/>
        <v>źle</v>
      </c>
      <c r="N87" s="46">
        <f t="shared" si="28"/>
        <v>0</v>
      </c>
      <c r="O87" s="46" t="str">
        <f t="shared" si="29"/>
        <v>źle</v>
      </c>
      <c r="P87" s="46">
        <f t="shared" si="30"/>
        <v>0</v>
      </c>
      <c r="Q87" s="46" t="str">
        <f t="shared" si="21"/>
        <v>źle</v>
      </c>
      <c r="R87" s="46">
        <f t="shared" si="31"/>
        <v>0</v>
      </c>
      <c r="S87" s="46" t="str">
        <f t="shared" si="32"/>
        <v>źle</v>
      </c>
      <c r="T87" s="46">
        <f t="shared" si="33"/>
        <v>0</v>
      </c>
      <c r="U87" s="46">
        <v>85</v>
      </c>
    </row>
    <row r="88" spans="1:21">
      <c r="A88" t="s">
        <v>507</v>
      </c>
      <c r="B88">
        <v>1.26</v>
      </c>
      <c r="C88" s="46" t="str">
        <f t="shared" si="22"/>
        <v>źle</v>
      </c>
      <c r="D88" s="46">
        <f>1+235-COUNTIF(sym!D88:D$237,0)-U88</f>
        <v>0</v>
      </c>
      <c r="E88" s="46" t="str">
        <f t="shared" si="17"/>
        <v>źle</v>
      </c>
      <c r="F88" s="46">
        <f t="shared" si="23"/>
        <v>0</v>
      </c>
      <c r="G88" s="46" t="str">
        <f t="shared" si="18"/>
        <v>1P4|gr2 Zajęcia praktyczne - procesy technologiczne w gastronmiii Justyna Klejna (JK)</v>
      </c>
      <c r="H88" s="46">
        <f t="shared" si="24"/>
        <v>1.26</v>
      </c>
      <c r="I88" s="46" t="str">
        <f t="shared" si="19"/>
        <v>źle</v>
      </c>
      <c r="J88" s="46">
        <f t="shared" si="25"/>
        <v>0</v>
      </c>
      <c r="K88" s="46" t="str">
        <f t="shared" si="20"/>
        <v>źle</v>
      </c>
      <c r="L88" s="46">
        <f t="shared" si="26"/>
        <v>0</v>
      </c>
      <c r="M88" s="55" t="str">
        <f t="shared" si="27"/>
        <v>źle</v>
      </c>
      <c r="N88" s="46">
        <f t="shared" si="28"/>
        <v>0</v>
      </c>
      <c r="O88" s="46" t="str">
        <f t="shared" si="29"/>
        <v>źle</v>
      </c>
      <c r="P88" s="46">
        <f t="shared" si="30"/>
        <v>0</v>
      </c>
      <c r="Q88" s="46" t="str">
        <f t="shared" si="21"/>
        <v>źle</v>
      </c>
      <c r="R88" s="46">
        <f t="shared" si="31"/>
        <v>0</v>
      </c>
      <c r="S88" s="46" t="str">
        <f t="shared" si="32"/>
        <v>źle</v>
      </c>
      <c r="T88" s="46">
        <f t="shared" si="33"/>
        <v>0</v>
      </c>
      <c r="U88" s="46">
        <v>86</v>
      </c>
    </row>
    <row r="89" spans="1:21">
      <c r="A89" t="s">
        <v>209</v>
      </c>
      <c r="B89">
        <v>3</v>
      </c>
      <c r="C89" s="46" t="str">
        <f t="shared" si="22"/>
        <v>źle</v>
      </c>
      <c r="D89" s="46">
        <f>1+235-COUNTIF(sym!D89:D$237,0)-U89</f>
        <v>0</v>
      </c>
      <c r="E89" s="46" t="str">
        <f t="shared" si="17"/>
        <v>źle</v>
      </c>
      <c r="F89" s="46">
        <f t="shared" si="23"/>
        <v>0</v>
      </c>
      <c r="G89" s="46" t="str">
        <f t="shared" si="18"/>
        <v>1P4+1B4 Edukacja wojskowa Andrzej  Stępniak (AS)</v>
      </c>
      <c r="H89" s="46">
        <f t="shared" si="24"/>
        <v>3</v>
      </c>
      <c r="I89" s="46" t="str">
        <f t="shared" si="19"/>
        <v>źle</v>
      </c>
      <c r="J89" s="46">
        <f t="shared" si="25"/>
        <v>0</v>
      </c>
      <c r="K89" s="46" t="str">
        <f t="shared" si="20"/>
        <v>źle</v>
      </c>
      <c r="L89" s="46">
        <f t="shared" si="26"/>
        <v>0</v>
      </c>
      <c r="M89" s="55" t="str">
        <f t="shared" si="27"/>
        <v>źle</v>
      </c>
      <c r="N89" s="46">
        <f t="shared" si="28"/>
        <v>0</v>
      </c>
      <c r="O89" s="46" t="str">
        <f t="shared" si="29"/>
        <v>źle</v>
      </c>
      <c r="P89" s="46">
        <f t="shared" si="30"/>
        <v>0</v>
      </c>
      <c r="Q89" s="46" t="str">
        <f t="shared" si="21"/>
        <v>źle</v>
      </c>
      <c r="R89" s="46">
        <f t="shared" si="31"/>
        <v>0</v>
      </c>
      <c r="S89" s="46" t="str">
        <f t="shared" si="32"/>
        <v>źle</v>
      </c>
      <c r="T89" s="46">
        <f t="shared" si="33"/>
        <v>0</v>
      </c>
      <c r="U89" s="46">
        <v>87</v>
      </c>
    </row>
    <row r="90" spans="1:21">
      <c r="A90" t="s">
        <v>571</v>
      </c>
      <c r="B90">
        <v>0.79</v>
      </c>
      <c r="C90" s="46" t="str">
        <f t="shared" si="22"/>
        <v>źle</v>
      </c>
      <c r="D90" s="46">
        <f>1+235-COUNTIF(sym!D90:D$237,0)-U90</f>
        <v>0</v>
      </c>
      <c r="E90" s="46" t="str">
        <f t="shared" si="17"/>
        <v>źle</v>
      </c>
      <c r="F90" s="46">
        <f t="shared" si="23"/>
        <v>0</v>
      </c>
      <c r="G90" s="46" t="str">
        <f t="shared" si="18"/>
        <v>źle</v>
      </c>
      <c r="H90" s="46">
        <f t="shared" si="24"/>
        <v>0</v>
      </c>
      <c r="I90" s="46" t="str">
        <f t="shared" si="19"/>
        <v>1PT Bezpieczeństow i higiena pracy w gastronomii Anna Rybak (RA)</v>
      </c>
      <c r="J90" s="46">
        <f t="shared" si="25"/>
        <v>0.79</v>
      </c>
      <c r="K90" s="46" t="str">
        <f t="shared" si="20"/>
        <v>źle</v>
      </c>
      <c r="L90" s="46">
        <f t="shared" si="26"/>
        <v>0</v>
      </c>
      <c r="M90" s="55" t="str">
        <f t="shared" si="27"/>
        <v>źle</v>
      </c>
      <c r="N90" s="46">
        <f t="shared" si="28"/>
        <v>0</v>
      </c>
      <c r="O90" s="46" t="str">
        <f t="shared" si="29"/>
        <v>źle</v>
      </c>
      <c r="P90" s="46">
        <f t="shared" si="30"/>
        <v>0</v>
      </c>
      <c r="Q90" s="46" t="str">
        <f t="shared" si="21"/>
        <v>źle</v>
      </c>
      <c r="R90" s="46">
        <f t="shared" si="31"/>
        <v>0</v>
      </c>
      <c r="S90" s="46" t="str">
        <f t="shared" si="32"/>
        <v>źle</v>
      </c>
      <c r="T90" s="46">
        <f t="shared" si="33"/>
        <v>0</v>
      </c>
      <c r="U90" s="46">
        <v>88</v>
      </c>
    </row>
    <row r="91" spans="1:21">
      <c r="A91" t="s">
        <v>458</v>
      </c>
      <c r="B91">
        <v>0.21</v>
      </c>
      <c r="C91" s="46" t="str">
        <f t="shared" si="22"/>
        <v>źle</v>
      </c>
      <c r="D91" s="46">
        <f>1+235-COUNTIF(sym!D91:D$237,0)-U91</f>
        <v>0</v>
      </c>
      <c r="E91" s="46" t="str">
        <f t="shared" si="17"/>
        <v>źle</v>
      </c>
      <c r="F91" s="46">
        <f t="shared" si="23"/>
        <v>0</v>
      </c>
      <c r="G91" s="46" t="str">
        <f t="shared" si="18"/>
        <v>źle</v>
      </c>
      <c r="H91" s="46">
        <f t="shared" si="24"/>
        <v>0</v>
      </c>
      <c r="I91" s="46" t="str">
        <f t="shared" si="19"/>
        <v>1PT Bezpieczeństow i higiena pracy w gastronomii Danuta Dudzic (DD)</v>
      </c>
      <c r="J91" s="46">
        <f t="shared" si="25"/>
        <v>0.21</v>
      </c>
      <c r="K91" s="46" t="str">
        <f t="shared" si="20"/>
        <v>źle</v>
      </c>
      <c r="L91" s="46">
        <f t="shared" si="26"/>
        <v>0</v>
      </c>
      <c r="M91" s="55" t="str">
        <f t="shared" si="27"/>
        <v>źle</v>
      </c>
      <c r="N91" s="46">
        <f t="shared" si="28"/>
        <v>0</v>
      </c>
      <c r="O91" s="46" t="str">
        <f t="shared" si="29"/>
        <v>źle</v>
      </c>
      <c r="P91" s="46">
        <f t="shared" si="30"/>
        <v>0</v>
      </c>
      <c r="Q91" s="46" t="str">
        <f t="shared" si="21"/>
        <v>źle</v>
      </c>
      <c r="R91" s="46">
        <f t="shared" si="31"/>
        <v>0</v>
      </c>
      <c r="S91" s="46" t="str">
        <f t="shared" si="32"/>
        <v>źle</v>
      </c>
      <c r="T91" s="46">
        <f t="shared" si="33"/>
        <v>0</v>
      </c>
      <c r="U91" s="46">
        <v>89</v>
      </c>
    </row>
    <row r="92" spans="1:21">
      <c r="A92" t="s">
        <v>434</v>
      </c>
      <c r="B92">
        <v>1</v>
      </c>
      <c r="C92" s="46" t="str">
        <f t="shared" si="22"/>
        <v>źle</v>
      </c>
      <c r="D92" s="46">
        <f>1+235-COUNTIF(sym!D92:D$237,0)-U92</f>
        <v>0</v>
      </c>
      <c r="E92" s="46" t="str">
        <f t="shared" si="17"/>
        <v>źle</v>
      </c>
      <c r="F92" s="46">
        <f t="shared" si="23"/>
        <v>0</v>
      </c>
      <c r="G92" s="46" t="str">
        <f t="shared" si="18"/>
        <v>źle</v>
      </c>
      <c r="H92" s="46">
        <f t="shared" si="24"/>
        <v>0</v>
      </c>
      <c r="I92" s="46" t="str">
        <f t="shared" si="19"/>
        <v>1PT Biologia Ewa Antoniak (EA)</v>
      </c>
      <c r="J92" s="46">
        <f t="shared" si="25"/>
        <v>1</v>
      </c>
      <c r="K92" s="46" t="str">
        <f t="shared" si="20"/>
        <v>źle</v>
      </c>
      <c r="L92" s="46">
        <f t="shared" si="26"/>
        <v>0</v>
      </c>
      <c r="M92" s="55" t="str">
        <f t="shared" si="27"/>
        <v>źle</v>
      </c>
      <c r="N92" s="46">
        <f t="shared" si="28"/>
        <v>0</v>
      </c>
      <c r="O92" s="46" t="str">
        <f t="shared" si="29"/>
        <v>źle</v>
      </c>
      <c r="P92" s="46">
        <f t="shared" si="30"/>
        <v>0</v>
      </c>
      <c r="Q92" s="46" t="str">
        <f t="shared" si="21"/>
        <v>źle</v>
      </c>
      <c r="R92" s="46">
        <f t="shared" si="31"/>
        <v>0</v>
      </c>
      <c r="S92" s="46" t="str">
        <f t="shared" si="32"/>
        <v>źle</v>
      </c>
      <c r="T92" s="46">
        <f t="shared" si="33"/>
        <v>0</v>
      </c>
      <c r="U92" s="46">
        <v>90</v>
      </c>
    </row>
    <row r="93" spans="1:21">
      <c r="A93" t="s">
        <v>440</v>
      </c>
      <c r="B93">
        <v>1</v>
      </c>
      <c r="C93" s="46" t="str">
        <f t="shared" si="22"/>
        <v>źle</v>
      </c>
      <c r="D93" s="46">
        <f>1+235-COUNTIF(sym!D93:D$237,0)-U93</f>
        <v>0</v>
      </c>
      <c r="E93" s="46" t="str">
        <f t="shared" si="17"/>
        <v>źle</v>
      </c>
      <c r="F93" s="46">
        <f t="shared" si="23"/>
        <v>0</v>
      </c>
      <c r="G93" s="46" t="str">
        <f t="shared" si="18"/>
        <v>źle</v>
      </c>
      <c r="H93" s="46">
        <f t="shared" si="24"/>
        <v>0</v>
      </c>
      <c r="I93" s="46" t="str">
        <f t="shared" si="19"/>
        <v>1PT Biologia rozszerzona Ewa Antoniak (EA)</v>
      </c>
      <c r="J93" s="46">
        <f t="shared" si="25"/>
        <v>1</v>
      </c>
      <c r="K93" s="46" t="str">
        <f t="shared" si="20"/>
        <v>źle</v>
      </c>
      <c r="L93" s="46">
        <f t="shared" si="26"/>
        <v>0</v>
      </c>
      <c r="M93" s="55" t="str">
        <f t="shared" si="27"/>
        <v>źle</v>
      </c>
      <c r="N93" s="46">
        <f t="shared" si="28"/>
        <v>0</v>
      </c>
      <c r="O93" s="46" t="str">
        <f t="shared" si="29"/>
        <v>źle</v>
      </c>
      <c r="P93" s="46">
        <f t="shared" si="30"/>
        <v>0</v>
      </c>
      <c r="Q93" s="46" t="str">
        <f t="shared" si="21"/>
        <v>źle</v>
      </c>
      <c r="R93" s="46">
        <f t="shared" si="31"/>
        <v>0</v>
      </c>
      <c r="S93" s="46" t="str">
        <f t="shared" si="32"/>
        <v>źle</v>
      </c>
      <c r="T93" s="46">
        <f t="shared" si="33"/>
        <v>0</v>
      </c>
      <c r="U93" s="46">
        <v>91</v>
      </c>
    </row>
    <row r="94" spans="1:21">
      <c r="A94" t="s">
        <v>430</v>
      </c>
      <c r="B94">
        <v>1</v>
      </c>
      <c r="C94" s="46" t="str">
        <f t="shared" si="22"/>
        <v>źle</v>
      </c>
      <c r="D94" s="46">
        <f>1+235-COUNTIF(sym!D94:D$237,0)-U94</f>
        <v>0</v>
      </c>
      <c r="E94" s="46" t="str">
        <f t="shared" si="17"/>
        <v>źle</v>
      </c>
      <c r="F94" s="46">
        <f t="shared" si="23"/>
        <v>0</v>
      </c>
      <c r="G94" s="46" t="str">
        <f t="shared" si="18"/>
        <v>źle</v>
      </c>
      <c r="H94" s="46">
        <f t="shared" si="24"/>
        <v>0</v>
      </c>
      <c r="I94" s="46" t="str">
        <f t="shared" si="19"/>
        <v>1PT Chemia Ewa Antoniak (EA)</v>
      </c>
      <c r="J94" s="46">
        <f t="shared" si="25"/>
        <v>1</v>
      </c>
      <c r="K94" s="46" t="str">
        <f t="shared" si="20"/>
        <v>źle</v>
      </c>
      <c r="L94" s="46">
        <f t="shared" si="26"/>
        <v>0</v>
      </c>
      <c r="M94" s="55" t="str">
        <f t="shared" si="27"/>
        <v>źle</v>
      </c>
      <c r="N94" s="46">
        <f t="shared" si="28"/>
        <v>0</v>
      </c>
      <c r="O94" s="46" t="str">
        <f t="shared" si="29"/>
        <v>źle</v>
      </c>
      <c r="P94" s="46">
        <f t="shared" si="30"/>
        <v>0</v>
      </c>
      <c r="Q94" s="46" t="str">
        <f t="shared" si="21"/>
        <v>źle</v>
      </c>
      <c r="R94" s="46">
        <f t="shared" si="31"/>
        <v>0</v>
      </c>
      <c r="S94" s="46" t="str">
        <f t="shared" si="32"/>
        <v>źle</v>
      </c>
      <c r="T94" s="46">
        <f t="shared" si="33"/>
        <v>0</v>
      </c>
      <c r="U94" s="46">
        <v>92</v>
      </c>
    </row>
    <row r="95" spans="1:21">
      <c r="A95" t="s">
        <v>481</v>
      </c>
      <c r="B95">
        <v>1</v>
      </c>
      <c r="C95" s="46" t="str">
        <f t="shared" si="22"/>
        <v>źle</v>
      </c>
      <c r="D95" s="46">
        <f>1+235-COUNTIF(sym!D95:D$237,0)-U95</f>
        <v>0</v>
      </c>
      <c r="E95" s="46" t="str">
        <f t="shared" si="17"/>
        <v>źle</v>
      </c>
      <c r="F95" s="46">
        <f t="shared" si="23"/>
        <v>0</v>
      </c>
      <c r="G95" s="46" t="str">
        <f t="shared" si="18"/>
        <v>źle</v>
      </c>
      <c r="H95" s="46">
        <f t="shared" si="24"/>
        <v>0</v>
      </c>
      <c r="I95" s="46" t="str">
        <f t="shared" si="19"/>
        <v>1PT Edukacja dla bezpieczeństwa Dawid Jaruga (DJ)</v>
      </c>
      <c r="J95" s="46">
        <f t="shared" si="25"/>
        <v>1</v>
      </c>
      <c r="K95" s="46" t="str">
        <f t="shared" si="20"/>
        <v>źle</v>
      </c>
      <c r="L95" s="46">
        <f t="shared" si="26"/>
        <v>0</v>
      </c>
      <c r="M95" s="55" t="str">
        <f t="shared" si="27"/>
        <v>źle</v>
      </c>
      <c r="N95" s="46">
        <f t="shared" si="28"/>
        <v>0</v>
      </c>
      <c r="O95" s="46" t="str">
        <f t="shared" si="29"/>
        <v>źle</v>
      </c>
      <c r="P95" s="46">
        <f t="shared" si="30"/>
        <v>0</v>
      </c>
      <c r="Q95" s="46" t="str">
        <f t="shared" si="21"/>
        <v>źle</v>
      </c>
      <c r="R95" s="46">
        <f t="shared" si="31"/>
        <v>0</v>
      </c>
      <c r="S95" s="46" t="str">
        <f t="shared" si="32"/>
        <v>źle</v>
      </c>
      <c r="T95" s="46">
        <f t="shared" si="33"/>
        <v>0</v>
      </c>
      <c r="U95" s="46">
        <v>93</v>
      </c>
    </row>
    <row r="96" spans="1:21">
      <c r="A96" t="s">
        <v>603</v>
      </c>
      <c r="B96">
        <v>1</v>
      </c>
      <c r="C96" s="46" t="str">
        <f t="shared" si="22"/>
        <v>źle</v>
      </c>
      <c r="D96" s="46">
        <f>1+235-COUNTIF(sym!D96:D$237,0)-U96</f>
        <v>0</v>
      </c>
      <c r="E96" s="46" t="str">
        <f t="shared" si="17"/>
        <v>źle</v>
      </c>
      <c r="F96" s="46">
        <f t="shared" si="23"/>
        <v>0</v>
      </c>
      <c r="G96" s="46" t="str">
        <f t="shared" si="18"/>
        <v>źle</v>
      </c>
      <c r="H96" s="46">
        <f t="shared" si="24"/>
        <v>0</v>
      </c>
      <c r="I96" s="46" t="str">
        <f t="shared" si="19"/>
        <v>1PT Fizyka Małgorzata Świech (MŚ)</v>
      </c>
      <c r="J96" s="46">
        <f t="shared" si="25"/>
        <v>1</v>
      </c>
      <c r="K96" s="46" t="str">
        <f t="shared" si="20"/>
        <v>źle</v>
      </c>
      <c r="L96" s="46">
        <f t="shared" si="26"/>
        <v>0</v>
      </c>
      <c r="M96" s="55" t="str">
        <f t="shared" si="27"/>
        <v>źle</v>
      </c>
      <c r="N96" s="46">
        <f t="shared" si="28"/>
        <v>0</v>
      </c>
      <c r="O96" s="46" t="str">
        <f t="shared" si="29"/>
        <v>źle</v>
      </c>
      <c r="P96" s="46">
        <f t="shared" si="30"/>
        <v>0</v>
      </c>
      <c r="Q96" s="46" t="str">
        <f t="shared" si="21"/>
        <v>źle</v>
      </c>
      <c r="R96" s="46">
        <f t="shared" si="31"/>
        <v>0</v>
      </c>
      <c r="S96" s="46" t="str">
        <f t="shared" si="32"/>
        <v>źle</v>
      </c>
      <c r="T96" s="46">
        <f t="shared" si="33"/>
        <v>0</v>
      </c>
      <c r="U96" s="46">
        <v>94</v>
      </c>
    </row>
    <row r="97" spans="1:21">
      <c r="A97" t="s">
        <v>606</v>
      </c>
      <c r="B97">
        <v>1</v>
      </c>
      <c r="C97" s="46" t="str">
        <f t="shared" si="22"/>
        <v>źle</v>
      </c>
      <c r="D97" s="46">
        <f>1+235-COUNTIF(sym!D97:D$237,0)-U97</f>
        <v>0</v>
      </c>
      <c r="E97" s="46" t="str">
        <f t="shared" si="17"/>
        <v>źle</v>
      </c>
      <c r="F97" s="46">
        <f t="shared" si="23"/>
        <v>0</v>
      </c>
      <c r="G97" s="46" t="str">
        <f t="shared" si="18"/>
        <v>źle</v>
      </c>
      <c r="H97" s="46">
        <f t="shared" si="24"/>
        <v>0</v>
      </c>
      <c r="I97" s="46" t="str">
        <f t="shared" si="19"/>
        <v>1PT Geografia Anna Watras-Lekan (AW)</v>
      </c>
      <c r="J97" s="46">
        <f t="shared" si="25"/>
        <v>1</v>
      </c>
      <c r="K97" s="46" t="str">
        <f t="shared" si="20"/>
        <v>źle</v>
      </c>
      <c r="L97" s="46">
        <f t="shared" si="26"/>
        <v>0</v>
      </c>
      <c r="M97" s="55" t="str">
        <f t="shared" si="27"/>
        <v>źle</v>
      </c>
      <c r="N97" s="46">
        <f t="shared" si="28"/>
        <v>0</v>
      </c>
      <c r="O97" s="46" t="str">
        <f t="shared" si="29"/>
        <v>źle</v>
      </c>
      <c r="P97" s="46">
        <f t="shared" si="30"/>
        <v>0</v>
      </c>
      <c r="Q97" s="46" t="str">
        <f t="shared" si="21"/>
        <v>źle</v>
      </c>
      <c r="R97" s="46">
        <f t="shared" si="31"/>
        <v>0</v>
      </c>
      <c r="S97" s="46" t="str">
        <f t="shared" si="32"/>
        <v>źle</v>
      </c>
      <c r="T97" s="46">
        <f t="shared" si="33"/>
        <v>0</v>
      </c>
      <c r="U97" s="46">
        <v>95</v>
      </c>
    </row>
    <row r="98" spans="1:21">
      <c r="A98" t="s">
        <v>555</v>
      </c>
      <c r="B98">
        <v>2</v>
      </c>
      <c r="C98" s="46" t="str">
        <f t="shared" si="22"/>
        <v>źle</v>
      </c>
      <c r="D98" s="46">
        <f>1+235-COUNTIF(sym!D98:D$237,0)-U98</f>
        <v>0</v>
      </c>
      <c r="E98" s="46" t="str">
        <f t="shared" si="17"/>
        <v>źle</v>
      </c>
      <c r="F98" s="46">
        <f t="shared" si="23"/>
        <v>0</v>
      </c>
      <c r="G98" s="46" t="str">
        <f t="shared" si="18"/>
        <v>źle</v>
      </c>
      <c r="H98" s="46">
        <f t="shared" si="24"/>
        <v>0</v>
      </c>
      <c r="I98" s="46" t="str">
        <f t="shared" si="19"/>
        <v>1PT Historia Agnieszka Małgorzata Rosochacka (RC)</v>
      </c>
      <c r="J98" s="46">
        <f t="shared" si="25"/>
        <v>2</v>
      </c>
      <c r="K98" s="46" t="str">
        <f t="shared" si="20"/>
        <v>źle</v>
      </c>
      <c r="L98" s="46">
        <f t="shared" si="26"/>
        <v>0</v>
      </c>
      <c r="M98" s="55" t="str">
        <f t="shared" si="27"/>
        <v>źle</v>
      </c>
      <c r="N98" s="46">
        <f t="shared" si="28"/>
        <v>0</v>
      </c>
      <c r="O98" s="46" t="str">
        <f t="shared" si="29"/>
        <v>źle</v>
      </c>
      <c r="P98" s="46">
        <f t="shared" si="30"/>
        <v>0</v>
      </c>
      <c r="Q98" s="46" t="str">
        <f t="shared" si="21"/>
        <v>źle</v>
      </c>
      <c r="R98" s="46">
        <f t="shared" si="31"/>
        <v>0</v>
      </c>
      <c r="S98" s="46" t="str">
        <f t="shared" si="32"/>
        <v>źle</v>
      </c>
      <c r="T98" s="46">
        <f t="shared" si="33"/>
        <v>0</v>
      </c>
      <c r="U98" s="46">
        <v>96</v>
      </c>
    </row>
    <row r="99" spans="1:21">
      <c r="A99" t="s">
        <v>576</v>
      </c>
      <c r="B99">
        <v>1</v>
      </c>
      <c r="C99" s="46" t="str">
        <f t="shared" si="22"/>
        <v>źle</v>
      </c>
      <c r="D99" s="46">
        <f>1+235-COUNTIF(sym!D99:D$237,0)-U99</f>
        <v>0</v>
      </c>
      <c r="E99" s="46" t="str">
        <f t="shared" si="17"/>
        <v>źle</v>
      </c>
      <c r="F99" s="46">
        <f t="shared" si="23"/>
        <v>0</v>
      </c>
      <c r="G99" s="46" t="str">
        <f t="shared" si="18"/>
        <v>źle</v>
      </c>
      <c r="H99" s="46">
        <f t="shared" si="24"/>
        <v>0</v>
      </c>
      <c r="I99" s="46" t="str">
        <f t="shared" si="19"/>
        <v>1PT Informatyka Robert Sołowiej (SO)</v>
      </c>
      <c r="J99" s="46">
        <f t="shared" si="25"/>
        <v>1</v>
      </c>
      <c r="K99" s="46" t="str">
        <f t="shared" si="20"/>
        <v>źle</v>
      </c>
      <c r="L99" s="46">
        <f t="shared" si="26"/>
        <v>0</v>
      </c>
      <c r="M99" s="55" t="str">
        <f t="shared" si="27"/>
        <v>źle</v>
      </c>
      <c r="N99" s="46">
        <f t="shared" si="28"/>
        <v>0</v>
      </c>
      <c r="O99" s="46" t="str">
        <f t="shared" si="29"/>
        <v>źle</v>
      </c>
      <c r="P99" s="46">
        <f t="shared" si="30"/>
        <v>0</v>
      </c>
      <c r="Q99" s="46" t="str">
        <f t="shared" si="21"/>
        <v>źle</v>
      </c>
      <c r="R99" s="46">
        <f t="shared" si="31"/>
        <v>0</v>
      </c>
      <c r="S99" s="46" t="str">
        <f t="shared" si="32"/>
        <v>źle</v>
      </c>
      <c r="T99" s="46">
        <f t="shared" si="33"/>
        <v>0</v>
      </c>
      <c r="U99" s="46">
        <v>97</v>
      </c>
    </row>
    <row r="100" spans="1:21">
      <c r="A100" t="s">
        <v>446</v>
      </c>
      <c r="B100">
        <v>2</v>
      </c>
      <c r="C100" s="46" t="str">
        <f t="shared" si="22"/>
        <v>źle</v>
      </c>
      <c r="D100" s="46">
        <f>1+235-COUNTIF(sym!D100:D$237,0)-U100</f>
        <v>0</v>
      </c>
      <c r="E100" s="46" t="str">
        <f t="shared" si="17"/>
        <v>źle</v>
      </c>
      <c r="F100" s="46">
        <f t="shared" si="23"/>
        <v>0</v>
      </c>
      <c r="G100" s="46" t="str">
        <f t="shared" si="18"/>
        <v>źle</v>
      </c>
      <c r="H100" s="46">
        <f t="shared" si="24"/>
        <v>0</v>
      </c>
      <c r="I100" s="46" t="str">
        <f t="shared" si="19"/>
        <v>1PT Język angielski Robert  Bobryk (RB)</v>
      </c>
      <c r="J100" s="46">
        <f t="shared" si="25"/>
        <v>2</v>
      </c>
      <c r="K100" s="46" t="str">
        <f t="shared" si="20"/>
        <v>źle</v>
      </c>
      <c r="L100" s="46">
        <f t="shared" si="26"/>
        <v>0</v>
      </c>
      <c r="M100" s="55" t="str">
        <f t="shared" si="27"/>
        <v>źle</v>
      </c>
      <c r="N100" s="46">
        <f t="shared" si="28"/>
        <v>0</v>
      </c>
      <c r="O100" s="46" t="str">
        <f t="shared" si="29"/>
        <v>źle</v>
      </c>
      <c r="P100" s="46">
        <f t="shared" si="30"/>
        <v>0</v>
      </c>
      <c r="Q100" s="46" t="str">
        <f t="shared" si="21"/>
        <v>źle</v>
      </c>
      <c r="R100" s="46">
        <f t="shared" si="31"/>
        <v>0</v>
      </c>
      <c r="S100" s="46" t="str">
        <f t="shared" si="32"/>
        <v>źle</v>
      </c>
      <c r="T100" s="46">
        <f t="shared" si="33"/>
        <v>0</v>
      </c>
      <c r="U100" s="46">
        <v>98</v>
      </c>
    </row>
    <row r="101" spans="1:21">
      <c r="A101" t="s">
        <v>540</v>
      </c>
      <c r="B101">
        <v>2</v>
      </c>
      <c r="C101" s="46" t="str">
        <f t="shared" si="22"/>
        <v>źle</v>
      </c>
      <c r="D101" s="46">
        <f>1+235-COUNTIF(sym!D101:D$237,0)-U101</f>
        <v>0</v>
      </c>
      <c r="E101" s="46" t="str">
        <f t="shared" si="17"/>
        <v>źle</v>
      </c>
      <c r="F101" s="46">
        <f t="shared" si="23"/>
        <v>0</v>
      </c>
      <c r="G101" s="46" t="str">
        <f t="shared" si="18"/>
        <v>źle</v>
      </c>
      <c r="H101" s="46">
        <f t="shared" si="24"/>
        <v>0</v>
      </c>
      <c r="I101" s="46" t="str">
        <f t="shared" si="19"/>
        <v>1PT Język niemiecki Renata Olida (RO)</v>
      </c>
      <c r="J101" s="46">
        <f t="shared" si="25"/>
        <v>2</v>
      </c>
      <c r="K101" s="46" t="str">
        <f t="shared" si="20"/>
        <v>źle</v>
      </c>
      <c r="L101" s="46">
        <f t="shared" si="26"/>
        <v>0</v>
      </c>
      <c r="M101" s="55" t="str">
        <f t="shared" si="27"/>
        <v>źle</v>
      </c>
      <c r="N101" s="46">
        <f t="shared" si="28"/>
        <v>0</v>
      </c>
      <c r="O101" s="46" t="str">
        <f t="shared" si="29"/>
        <v>źle</v>
      </c>
      <c r="P101" s="46">
        <f t="shared" si="30"/>
        <v>0</v>
      </c>
      <c r="Q101" s="46" t="str">
        <f t="shared" si="21"/>
        <v>źle</v>
      </c>
      <c r="R101" s="46">
        <f t="shared" si="31"/>
        <v>0</v>
      </c>
      <c r="S101" s="46" t="str">
        <f t="shared" si="32"/>
        <v>źle</v>
      </c>
      <c r="T101" s="46">
        <f t="shared" si="33"/>
        <v>0</v>
      </c>
      <c r="U101" s="46">
        <v>99</v>
      </c>
    </row>
    <row r="102" spans="1:21">
      <c r="A102" t="s">
        <v>626</v>
      </c>
      <c r="B102">
        <v>2.2999999999999998</v>
      </c>
      <c r="C102" s="46" t="str">
        <f t="shared" si="22"/>
        <v>źle</v>
      </c>
      <c r="D102" s="46">
        <f>1+235-COUNTIF(sym!D102:D$237,0)-U102</f>
        <v>0</v>
      </c>
      <c r="E102" s="46" t="str">
        <f t="shared" si="17"/>
        <v>źle</v>
      </c>
      <c r="F102" s="46">
        <f t="shared" si="23"/>
        <v>0</v>
      </c>
      <c r="G102" s="46" t="str">
        <f t="shared" si="18"/>
        <v>źle</v>
      </c>
      <c r="H102" s="46">
        <f t="shared" si="24"/>
        <v>0</v>
      </c>
      <c r="I102" s="46" t="str">
        <f t="shared" si="19"/>
        <v>1PT Język polski j.polski Vacat (JV)</v>
      </c>
      <c r="J102" s="46">
        <f t="shared" si="25"/>
        <v>2.2999999999999998</v>
      </c>
      <c r="K102" s="46" t="str">
        <f t="shared" si="20"/>
        <v>źle</v>
      </c>
      <c r="L102" s="46">
        <f t="shared" si="26"/>
        <v>0</v>
      </c>
      <c r="M102" s="55" t="str">
        <f t="shared" si="27"/>
        <v>źle</v>
      </c>
      <c r="N102" s="46">
        <f t="shared" si="28"/>
        <v>0</v>
      </c>
      <c r="O102" s="46" t="str">
        <f t="shared" si="29"/>
        <v>źle</v>
      </c>
      <c r="P102" s="46">
        <f t="shared" si="30"/>
        <v>0</v>
      </c>
      <c r="Q102" s="46" t="str">
        <f t="shared" si="21"/>
        <v>źle</v>
      </c>
      <c r="R102" s="46">
        <f t="shared" si="31"/>
        <v>0</v>
      </c>
      <c r="S102" s="46" t="str">
        <f t="shared" si="32"/>
        <v>źle</v>
      </c>
      <c r="T102" s="46">
        <f t="shared" si="33"/>
        <v>0</v>
      </c>
      <c r="U102" s="46">
        <v>100</v>
      </c>
    </row>
    <row r="103" spans="1:21">
      <c r="A103" t="s">
        <v>445</v>
      </c>
      <c r="B103">
        <v>0.7</v>
      </c>
      <c r="C103" s="46" t="str">
        <f t="shared" si="22"/>
        <v>źle</v>
      </c>
      <c r="D103" s="46">
        <f>1+235-COUNTIF(sym!D103:D$237,0)-U103</f>
        <v>0</v>
      </c>
      <c r="E103" s="46" t="str">
        <f t="shared" si="17"/>
        <v>źle</v>
      </c>
      <c r="F103" s="46">
        <f t="shared" si="23"/>
        <v>0</v>
      </c>
      <c r="G103" s="46" t="str">
        <f t="shared" si="18"/>
        <v>źle</v>
      </c>
      <c r="H103" s="46">
        <f t="shared" si="24"/>
        <v>0</v>
      </c>
      <c r="I103" s="46" t="str">
        <f t="shared" si="19"/>
        <v>1PT Język polski Karina Bochyńska-Czerpak (CK)</v>
      </c>
      <c r="J103" s="46">
        <f t="shared" si="25"/>
        <v>0.7</v>
      </c>
      <c r="K103" s="46" t="str">
        <f t="shared" si="20"/>
        <v>źle</v>
      </c>
      <c r="L103" s="46">
        <f t="shared" si="26"/>
        <v>0</v>
      </c>
      <c r="M103" s="55" t="str">
        <f t="shared" si="27"/>
        <v>źle</v>
      </c>
      <c r="N103" s="46">
        <f t="shared" si="28"/>
        <v>0</v>
      </c>
      <c r="O103" s="46" t="str">
        <f t="shared" si="29"/>
        <v>źle</v>
      </c>
      <c r="P103" s="46">
        <f t="shared" si="30"/>
        <v>0</v>
      </c>
      <c r="Q103" s="46" t="str">
        <f t="shared" si="21"/>
        <v>źle</v>
      </c>
      <c r="R103" s="46">
        <f t="shared" si="31"/>
        <v>0</v>
      </c>
      <c r="S103" s="46" t="str">
        <f t="shared" si="32"/>
        <v>źle</v>
      </c>
      <c r="T103" s="46">
        <f t="shared" si="33"/>
        <v>0</v>
      </c>
      <c r="U103" s="46">
        <v>101</v>
      </c>
    </row>
    <row r="104" spans="1:21">
      <c r="A104" t="s">
        <v>592</v>
      </c>
      <c r="B104">
        <v>2</v>
      </c>
      <c r="C104" s="46" t="str">
        <f t="shared" si="22"/>
        <v>źle</v>
      </c>
      <c r="D104" s="46">
        <f>1+235-COUNTIF(sym!D104:D$237,0)-U104</f>
        <v>0</v>
      </c>
      <c r="E104" s="46" t="str">
        <f t="shared" si="17"/>
        <v>źle</v>
      </c>
      <c r="F104" s="46">
        <f t="shared" si="23"/>
        <v>0</v>
      </c>
      <c r="G104" s="46" t="str">
        <f t="shared" si="18"/>
        <v>źle</v>
      </c>
      <c r="H104" s="46">
        <f t="shared" si="24"/>
        <v>0</v>
      </c>
      <c r="I104" s="46" t="str">
        <f t="shared" si="19"/>
        <v>1PT Matematyka Anna Skubisz (SA)</v>
      </c>
      <c r="J104" s="46">
        <f t="shared" si="25"/>
        <v>2</v>
      </c>
      <c r="K104" s="46" t="str">
        <f t="shared" si="20"/>
        <v>źle</v>
      </c>
      <c r="L104" s="46">
        <f t="shared" si="26"/>
        <v>0</v>
      </c>
      <c r="M104" s="55" t="str">
        <f t="shared" si="27"/>
        <v>źle</v>
      </c>
      <c r="N104" s="46">
        <f t="shared" si="28"/>
        <v>0</v>
      </c>
      <c r="O104" s="46" t="str">
        <f t="shared" si="29"/>
        <v>źle</v>
      </c>
      <c r="P104" s="46">
        <f t="shared" si="30"/>
        <v>0</v>
      </c>
      <c r="Q104" s="46" t="str">
        <f t="shared" si="21"/>
        <v>źle</v>
      </c>
      <c r="R104" s="46">
        <f t="shared" si="31"/>
        <v>0</v>
      </c>
      <c r="S104" s="46" t="str">
        <f t="shared" si="32"/>
        <v>źle</v>
      </c>
      <c r="T104" s="46">
        <f t="shared" si="33"/>
        <v>0</v>
      </c>
      <c r="U104" s="46">
        <v>102</v>
      </c>
    </row>
    <row r="105" spans="1:21">
      <c r="A105" t="s">
        <v>553</v>
      </c>
      <c r="B105">
        <v>1</v>
      </c>
      <c r="C105" s="46" t="str">
        <f t="shared" si="22"/>
        <v>źle</v>
      </c>
      <c r="D105" s="46">
        <f>1+235-COUNTIF(sym!D105:D$237,0)-U105</f>
        <v>0</v>
      </c>
      <c r="E105" s="46" t="str">
        <f t="shared" si="17"/>
        <v>źle</v>
      </c>
      <c r="F105" s="46">
        <f t="shared" si="23"/>
        <v>0</v>
      </c>
      <c r="G105" s="46" t="str">
        <f t="shared" si="18"/>
        <v>źle</v>
      </c>
      <c r="H105" s="46">
        <f t="shared" si="24"/>
        <v>0</v>
      </c>
      <c r="I105" s="46" t="str">
        <f t="shared" si="19"/>
        <v>1PT Plastyka Agnieszka Małgorzata Rosochacka (RC)</v>
      </c>
      <c r="J105" s="46">
        <f t="shared" si="25"/>
        <v>1</v>
      </c>
      <c r="K105" s="46" t="str">
        <f t="shared" si="20"/>
        <v>źle</v>
      </c>
      <c r="L105" s="46">
        <f t="shared" si="26"/>
        <v>0</v>
      </c>
      <c r="M105" s="55" t="str">
        <f t="shared" si="27"/>
        <v>źle</v>
      </c>
      <c r="N105" s="46">
        <f t="shared" si="28"/>
        <v>0</v>
      </c>
      <c r="O105" s="46" t="str">
        <f t="shared" si="29"/>
        <v>źle</v>
      </c>
      <c r="P105" s="46">
        <f t="shared" si="30"/>
        <v>0</v>
      </c>
      <c r="Q105" s="46" t="str">
        <f t="shared" si="21"/>
        <v>źle</v>
      </c>
      <c r="R105" s="46">
        <f t="shared" si="31"/>
        <v>0</v>
      </c>
      <c r="S105" s="46" t="str">
        <f t="shared" si="32"/>
        <v>źle</v>
      </c>
      <c r="T105" s="46">
        <f t="shared" si="33"/>
        <v>0</v>
      </c>
      <c r="U105" s="46">
        <v>103</v>
      </c>
    </row>
    <row r="106" spans="1:21">
      <c r="A106" t="s">
        <v>582</v>
      </c>
      <c r="B106">
        <v>2</v>
      </c>
      <c r="C106" s="46" t="str">
        <f t="shared" si="22"/>
        <v>źle</v>
      </c>
      <c r="D106" s="46">
        <f>1+235-COUNTIF(sym!D106:D$237,0)-U106</f>
        <v>0</v>
      </c>
      <c r="E106" s="46" t="str">
        <f t="shared" si="17"/>
        <v>źle</v>
      </c>
      <c r="F106" s="46">
        <f t="shared" si="23"/>
        <v>0</v>
      </c>
      <c r="G106" s="46" t="str">
        <f t="shared" si="18"/>
        <v>źle</v>
      </c>
      <c r="H106" s="46">
        <f t="shared" si="24"/>
        <v>0</v>
      </c>
      <c r="I106" s="46" t="str">
        <f t="shared" si="19"/>
        <v>1PT Religia Ryszard Siedlecki (RS)</v>
      </c>
      <c r="J106" s="46">
        <f t="shared" si="25"/>
        <v>2</v>
      </c>
      <c r="K106" s="46" t="str">
        <f t="shared" si="20"/>
        <v>źle</v>
      </c>
      <c r="L106" s="46">
        <f t="shared" si="26"/>
        <v>0</v>
      </c>
      <c r="M106" s="55" t="str">
        <f t="shared" si="27"/>
        <v>źle</v>
      </c>
      <c r="N106" s="46">
        <f t="shared" si="28"/>
        <v>0</v>
      </c>
      <c r="O106" s="46" t="str">
        <f t="shared" si="29"/>
        <v>źle</v>
      </c>
      <c r="P106" s="46">
        <f t="shared" si="30"/>
        <v>0</v>
      </c>
      <c r="Q106" s="46" t="str">
        <f t="shared" si="21"/>
        <v>źle</v>
      </c>
      <c r="R106" s="46">
        <f t="shared" si="31"/>
        <v>0</v>
      </c>
      <c r="S106" s="46" t="str">
        <f t="shared" si="32"/>
        <v>źle</v>
      </c>
      <c r="T106" s="46">
        <f t="shared" si="33"/>
        <v>0</v>
      </c>
      <c r="U106" s="46">
        <v>104</v>
      </c>
    </row>
    <row r="107" spans="1:21">
      <c r="A107" t="s">
        <v>455</v>
      </c>
      <c r="B107">
        <v>3</v>
      </c>
      <c r="C107" s="46" t="str">
        <f t="shared" si="22"/>
        <v>źle</v>
      </c>
      <c r="D107" s="46">
        <f>1+235-COUNTIF(sym!D107:D$237,0)-U107</f>
        <v>0</v>
      </c>
      <c r="E107" s="46" t="str">
        <f t="shared" si="17"/>
        <v>źle</v>
      </c>
      <c r="F107" s="46">
        <f t="shared" si="23"/>
        <v>0</v>
      </c>
      <c r="G107" s="46" t="str">
        <f t="shared" si="18"/>
        <v>źle</v>
      </c>
      <c r="H107" s="46">
        <f t="shared" si="24"/>
        <v>0</v>
      </c>
      <c r="I107" s="46" t="str">
        <f t="shared" si="19"/>
        <v>1PT Technologia gastronomiczna z towaroznawstwemK Danuta Dudzic (DD)</v>
      </c>
      <c r="J107" s="46">
        <f t="shared" si="25"/>
        <v>3</v>
      </c>
      <c r="K107" s="46" t="str">
        <f t="shared" si="20"/>
        <v>źle</v>
      </c>
      <c r="L107" s="46">
        <f t="shared" si="26"/>
        <v>0</v>
      </c>
      <c r="M107" s="55" t="str">
        <f t="shared" si="27"/>
        <v>źle</v>
      </c>
      <c r="N107" s="46">
        <f t="shared" si="28"/>
        <v>0</v>
      </c>
      <c r="O107" s="46" t="str">
        <f t="shared" si="29"/>
        <v>źle</v>
      </c>
      <c r="P107" s="46">
        <f t="shared" si="30"/>
        <v>0</v>
      </c>
      <c r="Q107" s="46" t="str">
        <f t="shared" si="21"/>
        <v>źle</v>
      </c>
      <c r="R107" s="46">
        <f t="shared" si="31"/>
        <v>0</v>
      </c>
      <c r="S107" s="46" t="str">
        <f t="shared" si="32"/>
        <v>źle</v>
      </c>
      <c r="T107" s="46">
        <f t="shared" si="33"/>
        <v>0</v>
      </c>
      <c r="U107" s="46">
        <v>105</v>
      </c>
    </row>
    <row r="108" spans="1:21">
      <c r="A108" t="s">
        <v>616</v>
      </c>
      <c r="B108">
        <v>2</v>
      </c>
      <c r="C108" s="46" t="str">
        <f t="shared" si="22"/>
        <v>źle</v>
      </c>
      <c r="D108" s="46">
        <f>1+235-COUNTIF(sym!D108:D$237,0)-U108</f>
        <v>0</v>
      </c>
      <c r="E108" s="46" t="str">
        <f t="shared" si="17"/>
        <v>źle</v>
      </c>
      <c r="F108" s="46">
        <f t="shared" si="23"/>
        <v>0</v>
      </c>
      <c r="G108" s="46" t="str">
        <f t="shared" si="18"/>
        <v>źle</v>
      </c>
      <c r="H108" s="46">
        <f t="shared" si="24"/>
        <v>0</v>
      </c>
      <c r="I108" s="46" t="str">
        <f t="shared" si="19"/>
        <v>1PT Wyposażenie techniczne zakładów gastronomicznych Anna Watras-Lekan (AW)</v>
      </c>
      <c r="J108" s="46">
        <f t="shared" si="25"/>
        <v>2</v>
      </c>
      <c r="K108" s="46" t="str">
        <f t="shared" si="20"/>
        <v>źle</v>
      </c>
      <c r="L108" s="46">
        <f t="shared" si="26"/>
        <v>0</v>
      </c>
      <c r="M108" s="55" t="str">
        <f t="shared" si="27"/>
        <v>źle</v>
      </c>
      <c r="N108" s="46">
        <f t="shared" si="28"/>
        <v>0</v>
      </c>
      <c r="O108" s="46" t="str">
        <f t="shared" si="29"/>
        <v>źle</v>
      </c>
      <c r="P108" s="46">
        <f t="shared" si="30"/>
        <v>0</v>
      </c>
      <c r="Q108" s="46" t="str">
        <f t="shared" si="21"/>
        <v>źle</v>
      </c>
      <c r="R108" s="46">
        <f t="shared" si="31"/>
        <v>0</v>
      </c>
      <c r="S108" s="46" t="str">
        <f t="shared" si="32"/>
        <v>źle</v>
      </c>
      <c r="T108" s="46">
        <f t="shared" si="33"/>
        <v>0</v>
      </c>
      <c r="U108" s="46">
        <v>106</v>
      </c>
    </row>
    <row r="109" spans="1:21">
      <c r="A109" t="s">
        <v>565</v>
      </c>
      <c r="B109">
        <v>1</v>
      </c>
      <c r="C109" s="46" t="str">
        <f t="shared" si="22"/>
        <v>źle</v>
      </c>
      <c r="D109" s="46">
        <f>1+235-COUNTIF(sym!D109:D$237,0)-U109</f>
        <v>0</v>
      </c>
      <c r="E109" s="46" t="str">
        <f t="shared" si="17"/>
        <v>źle</v>
      </c>
      <c r="F109" s="46">
        <f t="shared" si="23"/>
        <v>0</v>
      </c>
      <c r="G109" s="46" t="str">
        <f t="shared" si="18"/>
        <v>źle</v>
      </c>
      <c r="H109" s="46">
        <f t="shared" si="24"/>
        <v>0</v>
      </c>
      <c r="I109" s="46" t="str">
        <f t="shared" si="19"/>
        <v>1PT Zajęcia z wychowawcą Agnieszka Małgorzata Rosochacka (RC)</v>
      </c>
      <c r="J109" s="46">
        <f t="shared" si="25"/>
        <v>1</v>
      </c>
      <c r="K109" s="46" t="str">
        <f t="shared" si="20"/>
        <v>źle</v>
      </c>
      <c r="L109" s="46">
        <f t="shared" si="26"/>
        <v>0</v>
      </c>
      <c r="M109" s="55" t="str">
        <f t="shared" si="27"/>
        <v>źle</v>
      </c>
      <c r="N109" s="46">
        <f t="shared" si="28"/>
        <v>0</v>
      </c>
      <c r="O109" s="46" t="str">
        <f t="shared" si="29"/>
        <v>źle</v>
      </c>
      <c r="P109" s="46">
        <f t="shared" si="30"/>
        <v>0</v>
      </c>
      <c r="Q109" s="46" t="str">
        <f t="shared" si="21"/>
        <v>źle</v>
      </c>
      <c r="R109" s="46">
        <f t="shared" si="31"/>
        <v>0</v>
      </c>
      <c r="S109" s="46" t="str">
        <f t="shared" si="32"/>
        <v>źle</v>
      </c>
      <c r="T109" s="46">
        <f t="shared" si="33"/>
        <v>0</v>
      </c>
      <c r="U109" s="46">
        <v>107</v>
      </c>
    </row>
    <row r="110" spans="1:21">
      <c r="A110" t="s">
        <v>479</v>
      </c>
      <c r="B110">
        <v>3</v>
      </c>
      <c r="C110" s="46" t="str">
        <f t="shared" si="22"/>
        <v>źle</v>
      </c>
      <c r="D110" s="46">
        <f>1+235-COUNTIF(sym!D110:D$237,0)-U110</f>
        <v>0</v>
      </c>
      <c r="E110" s="46" t="str">
        <f t="shared" si="17"/>
        <v>źle</v>
      </c>
      <c r="F110" s="46">
        <f t="shared" si="23"/>
        <v>0</v>
      </c>
      <c r="G110" s="46" t="str">
        <f t="shared" si="18"/>
        <v>źle</v>
      </c>
      <c r="H110" s="46">
        <f t="shared" si="24"/>
        <v>0</v>
      </c>
      <c r="I110" s="46" t="str">
        <f t="shared" si="19"/>
        <v>1PT|ch+1P4|ch Wychowanie fizyczne Dawid Jaruga (DJ)</v>
      </c>
      <c r="J110" s="46">
        <f t="shared" si="25"/>
        <v>3</v>
      </c>
      <c r="K110" s="46" t="str">
        <f t="shared" si="20"/>
        <v>źle</v>
      </c>
      <c r="L110" s="46">
        <f t="shared" si="26"/>
        <v>0</v>
      </c>
      <c r="M110" s="55" t="str">
        <f t="shared" si="27"/>
        <v>źle</v>
      </c>
      <c r="N110" s="46">
        <f t="shared" si="28"/>
        <v>0</v>
      </c>
      <c r="O110" s="46" t="str">
        <f t="shared" si="29"/>
        <v>źle</v>
      </c>
      <c r="P110" s="46">
        <f t="shared" si="30"/>
        <v>0</v>
      </c>
      <c r="Q110" s="46" t="str">
        <f t="shared" si="21"/>
        <v>źle</v>
      </c>
      <c r="R110" s="46">
        <f t="shared" si="31"/>
        <v>0</v>
      </c>
      <c r="S110" s="46" t="str">
        <f t="shared" si="32"/>
        <v>źle</v>
      </c>
      <c r="T110" s="46">
        <f t="shared" si="33"/>
        <v>0</v>
      </c>
      <c r="U110" s="46">
        <v>108</v>
      </c>
    </row>
    <row r="111" spans="1:21">
      <c r="A111" t="s">
        <v>476</v>
      </c>
      <c r="B111">
        <v>5</v>
      </c>
      <c r="C111" s="46" t="str">
        <f t="shared" si="22"/>
        <v>źle</v>
      </c>
      <c r="D111" s="46">
        <f>1+235-COUNTIF(sym!D111:D$237,0)-U111</f>
        <v>0</v>
      </c>
      <c r="E111" s="46" t="str">
        <f t="shared" si="17"/>
        <v>źle</v>
      </c>
      <c r="F111" s="46">
        <f t="shared" si="23"/>
        <v>0</v>
      </c>
      <c r="G111" s="46" t="str">
        <f t="shared" si="18"/>
        <v>źle</v>
      </c>
      <c r="H111" s="46">
        <f t="shared" si="24"/>
        <v>0</v>
      </c>
      <c r="I111" s="46" t="str">
        <f t="shared" si="19"/>
        <v>1PT|gr1 Zajęcia praktyczne - procesy technologiczne w gastronmiii Jacek Jagiełło (JJ)</v>
      </c>
      <c r="J111" s="46">
        <f t="shared" si="25"/>
        <v>5</v>
      </c>
      <c r="K111" s="46" t="str">
        <f t="shared" si="20"/>
        <v>źle</v>
      </c>
      <c r="L111" s="46">
        <f t="shared" si="26"/>
        <v>0</v>
      </c>
      <c r="M111" s="55" t="str">
        <f t="shared" si="27"/>
        <v>źle</v>
      </c>
      <c r="N111" s="46">
        <f t="shared" si="28"/>
        <v>0</v>
      </c>
      <c r="O111" s="46" t="str">
        <f t="shared" si="29"/>
        <v>źle</v>
      </c>
      <c r="P111" s="46">
        <f t="shared" si="30"/>
        <v>0</v>
      </c>
      <c r="Q111" s="46" t="str">
        <f t="shared" si="21"/>
        <v>źle</v>
      </c>
      <c r="R111" s="46">
        <f t="shared" si="31"/>
        <v>0</v>
      </c>
      <c r="S111" s="46" t="str">
        <f t="shared" si="32"/>
        <v>źle</v>
      </c>
      <c r="T111" s="46">
        <f t="shared" si="33"/>
        <v>0</v>
      </c>
      <c r="U111" s="46">
        <v>109</v>
      </c>
    </row>
    <row r="112" spans="1:21">
      <c r="A112" t="s">
        <v>567</v>
      </c>
      <c r="B112">
        <v>3.95</v>
      </c>
      <c r="C112" s="46" t="str">
        <f t="shared" si="22"/>
        <v>źle</v>
      </c>
      <c r="D112" s="46">
        <f>1+235-COUNTIF(sym!D112:D$237,0)-U112</f>
        <v>0</v>
      </c>
      <c r="E112" s="46" t="str">
        <f t="shared" si="17"/>
        <v>źle</v>
      </c>
      <c r="F112" s="46">
        <f t="shared" si="23"/>
        <v>0</v>
      </c>
      <c r="G112" s="46" t="str">
        <f t="shared" si="18"/>
        <v>źle</v>
      </c>
      <c r="H112" s="46">
        <f t="shared" si="24"/>
        <v>0</v>
      </c>
      <c r="I112" s="46" t="str">
        <f t="shared" si="19"/>
        <v>1PT|gr2 Zajęcia praktyczne - procesy technologiczne w gastronmiii Anna Rybak (RA)</v>
      </c>
      <c r="J112" s="46">
        <f t="shared" si="25"/>
        <v>3.95</v>
      </c>
      <c r="K112" s="46" t="str">
        <f t="shared" si="20"/>
        <v>źle</v>
      </c>
      <c r="L112" s="46">
        <f t="shared" si="26"/>
        <v>0</v>
      </c>
      <c r="M112" s="55" t="str">
        <f t="shared" si="27"/>
        <v>źle</v>
      </c>
      <c r="N112" s="46">
        <f t="shared" si="28"/>
        <v>0</v>
      </c>
      <c r="O112" s="46" t="str">
        <f t="shared" si="29"/>
        <v>źle</v>
      </c>
      <c r="P112" s="46">
        <f t="shared" si="30"/>
        <v>0</v>
      </c>
      <c r="Q112" s="46" t="str">
        <f t="shared" si="21"/>
        <v>źle</v>
      </c>
      <c r="R112" s="46">
        <f t="shared" si="31"/>
        <v>0</v>
      </c>
      <c r="S112" s="46" t="str">
        <f t="shared" si="32"/>
        <v>źle</v>
      </c>
      <c r="T112" s="46">
        <f t="shared" si="33"/>
        <v>0</v>
      </c>
      <c r="U112" s="46">
        <v>110</v>
      </c>
    </row>
    <row r="113" spans="1:21">
      <c r="A113" t="s">
        <v>452</v>
      </c>
      <c r="B113">
        <v>1.05</v>
      </c>
      <c r="C113" s="46" t="str">
        <f t="shared" si="22"/>
        <v>źle</v>
      </c>
      <c r="D113" s="46">
        <f>1+235-COUNTIF(sym!D113:D$237,0)-U113</f>
        <v>0</v>
      </c>
      <c r="E113" s="46" t="str">
        <f t="shared" si="17"/>
        <v>źle</v>
      </c>
      <c r="F113" s="46">
        <f t="shared" si="23"/>
        <v>0</v>
      </c>
      <c r="G113" s="46" t="str">
        <f t="shared" si="18"/>
        <v>źle</v>
      </c>
      <c r="H113" s="46">
        <f t="shared" si="24"/>
        <v>0</v>
      </c>
      <c r="I113" s="46" t="str">
        <f t="shared" si="19"/>
        <v>1PT|gr2 Zajęcia praktyczne - procesy technologiczne w gastronmiii Danuta Dudzic (DD)</v>
      </c>
      <c r="J113" s="46">
        <f t="shared" si="25"/>
        <v>1.05</v>
      </c>
      <c r="K113" s="46" t="str">
        <f t="shared" si="20"/>
        <v>źle</v>
      </c>
      <c r="L113" s="46">
        <f t="shared" si="26"/>
        <v>0</v>
      </c>
      <c r="M113" s="55" t="str">
        <f t="shared" si="27"/>
        <v>źle</v>
      </c>
      <c r="N113" s="46">
        <f t="shared" si="28"/>
        <v>0</v>
      </c>
      <c r="O113" s="46" t="str">
        <f t="shared" si="29"/>
        <v>źle</v>
      </c>
      <c r="P113" s="46">
        <f t="shared" si="30"/>
        <v>0</v>
      </c>
      <c r="Q113" s="46" t="str">
        <f t="shared" si="21"/>
        <v>źle</v>
      </c>
      <c r="R113" s="46">
        <f t="shared" si="31"/>
        <v>0</v>
      </c>
      <c r="S113" s="46" t="str">
        <f t="shared" si="32"/>
        <v>źle</v>
      </c>
      <c r="T113" s="46">
        <f t="shared" si="33"/>
        <v>0</v>
      </c>
      <c r="U113" s="46">
        <v>111</v>
      </c>
    </row>
    <row r="114" spans="1:21">
      <c r="A114" t="s">
        <v>518</v>
      </c>
      <c r="B114">
        <v>1</v>
      </c>
      <c r="C114" s="46" t="str">
        <f t="shared" si="22"/>
        <v>źle</v>
      </c>
      <c r="D114" s="46">
        <f>1+235-COUNTIF(sym!D114:D$237,0)-U114</f>
        <v>0</v>
      </c>
      <c r="E114" s="46" t="str">
        <f t="shared" si="17"/>
        <v>źle</v>
      </c>
      <c r="F114" s="46">
        <f t="shared" si="23"/>
        <v>0</v>
      </c>
      <c r="G114" s="46" t="str">
        <f t="shared" si="18"/>
        <v>źle</v>
      </c>
      <c r="H114" s="46">
        <f t="shared" si="24"/>
        <v>0</v>
      </c>
      <c r="I114" s="46" t="str">
        <f t="shared" si="19"/>
        <v>źle</v>
      </c>
      <c r="J114" s="46">
        <f t="shared" si="25"/>
        <v>0</v>
      </c>
      <c r="K114" s="46" t="str">
        <f t="shared" si="20"/>
        <v>2B4 Działalność gospodarcza Anna Małgorzata Kowalik (Ko)</v>
      </c>
      <c r="L114" s="46">
        <f t="shared" si="26"/>
        <v>1</v>
      </c>
      <c r="M114" s="55" t="str">
        <f t="shared" si="27"/>
        <v>źle</v>
      </c>
      <c r="N114" s="46">
        <f t="shared" si="28"/>
        <v>0</v>
      </c>
      <c r="O114" s="46" t="str">
        <f t="shared" si="29"/>
        <v>źle</v>
      </c>
      <c r="P114" s="46">
        <f t="shared" si="30"/>
        <v>0</v>
      </c>
      <c r="Q114" s="46" t="str">
        <f t="shared" si="21"/>
        <v>źle</v>
      </c>
      <c r="R114" s="46">
        <f t="shared" si="31"/>
        <v>0</v>
      </c>
      <c r="S114" s="46" t="str">
        <f t="shared" si="32"/>
        <v>źle</v>
      </c>
      <c r="T114" s="46">
        <f t="shared" si="33"/>
        <v>0</v>
      </c>
      <c r="U114" s="46">
        <v>112</v>
      </c>
    </row>
    <row r="115" spans="1:21">
      <c r="A115" t="s">
        <v>597</v>
      </c>
      <c r="B115">
        <v>3</v>
      </c>
      <c r="C115" s="46" t="str">
        <f t="shared" si="22"/>
        <v>źle</v>
      </c>
      <c r="D115" s="46">
        <f>1+235-COUNTIF(sym!D115:D$237,0)-U115</f>
        <v>0</v>
      </c>
      <c r="E115" s="46" t="str">
        <f t="shared" si="17"/>
        <v>źle</v>
      </c>
      <c r="F115" s="46">
        <f t="shared" si="23"/>
        <v>0</v>
      </c>
      <c r="G115" s="46" t="str">
        <f t="shared" si="18"/>
        <v>źle</v>
      </c>
      <c r="H115" s="46">
        <f t="shared" si="24"/>
        <v>0</v>
      </c>
      <c r="I115" s="46" t="str">
        <f t="shared" si="19"/>
        <v>źle</v>
      </c>
      <c r="J115" s="46">
        <f t="shared" si="25"/>
        <v>0</v>
      </c>
      <c r="K115" s="46" t="str">
        <f t="shared" si="20"/>
        <v>2B4 Fizyka rozszerzona Małgorzata Świech (MŚ)</v>
      </c>
      <c r="L115" s="46">
        <f t="shared" si="26"/>
        <v>3</v>
      </c>
      <c r="M115" s="55" t="str">
        <f t="shared" si="27"/>
        <v>źle</v>
      </c>
      <c r="N115" s="46">
        <f t="shared" si="28"/>
        <v>0</v>
      </c>
      <c r="O115" s="46" t="str">
        <f t="shared" si="29"/>
        <v>źle</v>
      </c>
      <c r="P115" s="46">
        <f t="shared" si="30"/>
        <v>0</v>
      </c>
      <c r="Q115" s="46" t="str">
        <f t="shared" si="21"/>
        <v>źle</v>
      </c>
      <c r="R115" s="46">
        <f t="shared" si="31"/>
        <v>0</v>
      </c>
      <c r="S115" s="46" t="str">
        <f t="shared" si="32"/>
        <v>źle</v>
      </c>
      <c r="T115" s="46">
        <f t="shared" si="33"/>
        <v>0</v>
      </c>
      <c r="U115" s="46">
        <v>113</v>
      </c>
    </row>
    <row r="116" spans="1:21">
      <c r="A116" t="s">
        <v>499</v>
      </c>
      <c r="B116">
        <v>2</v>
      </c>
      <c r="C116" s="46" t="str">
        <f t="shared" si="22"/>
        <v>źle</v>
      </c>
      <c r="D116" s="46">
        <f>1+235-COUNTIF(sym!D116:D$237,0)-U116</f>
        <v>0</v>
      </c>
      <c r="E116" s="46" t="str">
        <f t="shared" si="17"/>
        <v>źle</v>
      </c>
      <c r="F116" s="46">
        <f t="shared" si="23"/>
        <v>0</v>
      </c>
      <c r="G116" s="46" t="str">
        <f t="shared" si="18"/>
        <v>źle</v>
      </c>
      <c r="H116" s="46">
        <f t="shared" si="24"/>
        <v>0</v>
      </c>
      <c r="I116" s="46" t="str">
        <f t="shared" si="19"/>
        <v>źle</v>
      </c>
      <c r="J116" s="46">
        <f t="shared" si="25"/>
        <v>0</v>
      </c>
      <c r="K116" s="46" t="str">
        <f t="shared" si="20"/>
        <v>2B4 Język angielski Anna Beata Karwat (AK)</v>
      </c>
      <c r="L116" s="46">
        <f t="shared" si="26"/>
        <v>2</v>
      </c>
      <c r="M116" s="55" t="str">
        <f t="shared" si="27"/>
        <v>źle</v>
      </c>
      <c r="N116" s="46">
        <f t="shared" si="28"/>
        <v>0</v>
      </c>
      <c r="O116" s="46" t="str">
        <f t="shared" si="29"/>
        <v>źle</v>
      </c>
      <c r="P116" s="46">
        <f t="shared" si="30"/>
        <v>0</v>
      </c>
      <c r="Q116" s="46" t="str">
        <f t="shared" si="21"/>
        <v>źle</v>
      </c>
      <c r="R116" s="46">
        <f t="shared" si="31"/>
        <v>0</v>
      </c>
      <c r="S116" s="46" t="str">
        <f t="shared" si="32"/>
        <v>źle</v>
      </c>
      <c r="T116" s="46">
        <f t="shared" si="33"/>
        <v>0</v>
      </c>
      <c r="U116" s="46">
        <v>114</v>
      </c>
    </row>
    <row r="117" spans="1:21">
      <c r="A117" t="s">
        <v>535</v>
      </c>
      <c r="B117">
        <v>1</v>
      </c>
      <c r="C117" s="46" t="str">
        <f t="shared" si="22"/>
        <v>źle</v>
      </c>
      <c r="D117" s="46">
        <f>1+235-COUNTIF(sym!D117:D$237,0)-U117</f>
        <v>0</v>
      </c>
      <c r="E117" s="46" t="str">
        <f t="shared" si="17"/>
        <v>źle</v>
      </c>
      <c r="F117" s="46">
        <f t="shared" si="23"/>
        <v>0</v>
      </c>
      <c r="G117" s="46" t="str">
        <f t="shared" si="18"/>
        <v>źle</v>
      </c>
      <c r="H117" s="46">
        <f t="shared" si="24"/>
        <v>0</v>
      </c>
      <c r="I117" s="46" t="str">
        <f t="shared" si="19"/>
        <v>źle</v>
      </c>
      <c r="J117" s="46">
        <f t="shared" si="25"/>
        <v>0</v>
      </c>
      <c r="K117" s="46" t="str">
        <f t="shared" si="20"/>
        <v>2B4 Język niemiecki Renata Olida (RO)</v>
      </c>
      <c r="L117" s="46">
        <f t="shared" si="26"/>
        <v>1</v>
      </c>
      <c r="M117" s="55" t="str">
        <f t="shared" si="27"/>
        <v>źle</v>
      </c>
      <c r="N117" s="46">
        <f t="shared" si="28"/>
        <v>0</v>
      </c>
      <c r="O117" s="46" t="str">
        <f t="shared" si="29"/>
        <v>źle</v>
      </c>
      <c r="P117" s="46">
        <f t="shared" si="30"/>
        <v>0</v>
      </c>
      <c r="Q117" s="46" t="str">
        <f t="shared" si="21"/>
        <v>źle</v>
      </c>
      <c r="R117" s="46">
        <f t="shared" si="31"/>
        <v>0</v>
      </c>
      <c r="S117" s="46" t="str">
        <f t="shared" si="32"/>
        <v>źle</v>
      </c>
      <c r="T117" s="46">
        <f t="shared" si="33"/>
        <v>0</v>
      </c>
      <c r="U117" s="46">
        <v>115</v>
      </c>
    </row>
    <row r="118" spans="1:21">
      <c r="A118" t="s">
        <v>411</v>
      </c>
      <c r="B118">
        <v>3</v>
      </c>
      <c r="C118" s="46" t="str">
        <f t="shared" si="22"/>
        <v>źle</v>
      </c>
      <c r="D118" s="46">
        <f>1+235-COUNTIF(sym!D118:D$237,0)-U118</f>
        <v>0</v>
      </c>
      <c r="E118" s="46" t="str">
        <f t="shared" si="17"/>
        <v>źle</v>
      </c>
      <c r="F118" s="46">
        <f t="shared" si="23"/>
        <v>0</v>
      </c>
      <c r="G118" s="46" t="str">
        <f t="shared" si="18"/>
        <v>źle</v>
      </c>
      <c r="H118" s="46">
        <f t="shared" si="24"/>
        <v>0</v>
      </c>
      <c r="I118" s="46" t="str">
        <f t="shared" si="19"/>
        <v>źle</v>
      </c>
      <c r="J118" s="46">
        <f t="shared" si="25"/>
        <v>0</v>
      </c>
      <c r="K118" s="46" t="str">
        <f t="shared" si="20"/>
        <v>2B4 Język polski Ewa Dobrzańska-Mochniej (ED)</v>
      </c>
      <c r="L118" s="46">
        <f t="shared" si="26"/>
        <v>3</v>
      </c>
      <c r="M118" s="55" t="str">
        <f t="shared" si="27"/>
        <v>źle</v>
      </c>
      <c r="N118" s="46">
        <f t="shared" si="28"/>
        <v>0</v>
      </c>
      <c r="O118" s="46" t="str">
        <f t="shared" si="29"/>
        <v>źle</v>
      </c>
      <c r="P118" s="46">
        <f t="shared" si="30"/>
        <v>0</v>
      </c>
      <c r="Q118" s="46" t="str">
        <f t="shared" si="21"/>
        <v>źle</v>
      </c>
      <c r="R118" s="46">
        <f t="shared" si="31"/>
        <v>0</v>
      </c>
      <c r="S118" s="46" t="str">
        <f t="shared" si="32"/>
        <v>źle</v>
      </c>
      <c r="T118" s="46">
        <f t="shared" si="33"/>
        <v>0</v>
      </c>
      <c r="U118" s="46">
        <v>116</v>
      </c>
    </row>
    <row r="119" spans="1:21">
      <c r="A119" t="s">
        <v>623</v>
      </c>
      <c r="B119">
        <v>2</v>
      </c>
      <c r="C119" s="46" t="str">
        <f t="shared" si="22"/>
        <v>źle</v>
      </c>
      <c r="D119" s="46">
        <f>1+235-COUNTIF(sym!D119:D$237,0)-U119</f>
        <v>0</v>
      </c>
      <c r="E119" s="46" t="str">
        <f t="shared" si="17"/>
        <v>źle</v>
      </c>
      <c r="F119" s="46">
        <f t="shared" si="23"/>
        <v>0</v>
      </c>
      <c r="G119" s="46" t="str">
        <f t="shared" si="18"/>
        <v>źle</v>
      </c>
      <c r="H119" s="46">
        <f t="shared" si="24"/>
        <v>0</v>
      </c>
      <c r="I119" s="46" t="str">
        <f t="shared" si="19"/>
        <v>źle</v>
      </c>
      <c r="J119" s="46">
        <f t="shared" si="25"/>
        <v>0</v>
      </c>
      <c r="K119" s="46" t="str">
        <f t="shared" si="20"/>
        <v>2B4 Maszyny rolnicze Dariusz Wróbel (WR)</v>
      </c>
      <c r="L119" s="46">
        <f t="shared" si="26"/>
        <v>2</v>
      </c>
      <c r="M119" s="55" t="str">
        <f t="shared" si="27"/>
        <v>źle</v>
      </c>
      <c r="N119" s="46">
        <f t="shared" si="28"/>
        <v>0</v>
      </c>
      <c r="O119" s="46" t="str">
        <f t="shared" si="29"/>
        <v>źle</v>
      </c>
      <c r="P119" s="46">
        <f t="shared" si="30"/>
        <v>0</v>
      </c>
      <c r="Q119" s="46" t="str">
        <f t="shared" si="21"/>
        <v>źle</v>
      </c>
      <c r="R119" s="46">
        <f t="shared" si="31"/>
        <v>0</v>
      </c>
      <c r="S119" s="46" t="str">
        <f t="shared" si="32"/>
        <v>źle</v>
      </c>
      <c r="T119" s="46">
        <f t="shared" si="33"/>
        <v>0</v>
      </c>
      <c r="U119" s="46">
        <v>117</v>
      </c>
    </row>
    <row r="120" spans="1:21">
      <c r="A120" t="s">
        <v>473</v>
      </c>
      <c r="B120">
        <v>2</v>
      </c>
      <c r="C120" s="46" t="str">
        <f t="shared" si="22"/>
        <v>źle</v>
      </c>
      <c r="D120" s="46">
        <f>1+235-COUNTIF(sym!D120:D$237,0)-U120</f>
        <v>0</v>
      </c>
      <c r="E120" s="46" t="str">
        <f t="shared" si="17"/>
        <v>źle</v>
      </c>
      <c r="F120" s="46">
        <f t="shared" si="23"/>
        <v>0</v>
      </c>
      <c r="G120" s="46" t="str">
        <f t="shared" si="18"/>
        <v>źle</v>
      </c>
      <c r="H120" s="46">
        <f t="shared" si="24"/>
        <v>0</v>
      </c>
      <c r="I120" s="46" t="str">
        <f t="shared" si="19"/>
        <v>źle</v>
      </c>
      <c r="J120" s="46">
        <f t="shared" si="25"/>
        <v>0</v>
      </c>
      <c r="K120" s="46" t="str">
        <f t="shared" si="20"/>
        <v>2B4 Matematyka Renata Dyk (DR)</v>
      </c>
      <c r="L120" s="46">
        <f t="shared" si="26"/>
        <v>2</v>
      </c>
      <c r="M120" s="55" t="str">
        <f t="shared" si="27"/>
        <v>źle</v>
      </c>
      <c r="N120" s="46">
        <f t="shared" si="28"/>
        <v>0</v>
      </c>
      <c r="O120" s="46" t="str">
        <f t="shared" si="29"/>
        <v>źle</v>
      </c>
      <c r="P120" s="46">
        <f t="shared" si="30"/>
        <v>0</v>
      </c>
      <c r="Q120" s="46" t="str">
        <f t="shared" si="21"/>
        <v>źle</v>
      </c>
      <c r="R120" s="46">
        <f t="shared" si="31"/>
        <v>0</v>
      </c>
      <c r="S120" s="46" t="str">
        <f t="shared" si="32"/>
        <v>źle</v>
      </c>
      <c r="T120" s="46">
        <f t="shared" si="33"/>
        <v>0</v>
      </c>
      <c r="U120" s="46">
        <v>118</v>
      </c>
    </row>
    <row r="121" spans="1:21">
      <c r="A121" t="s">
        <v>465</v>
      </c>
      <c r="B121">
        <v>1</v>
      </c>
      <c r="C121" s="46" t="str">
        <f t="shared" si="22"/>
        <v>źle</v>
      </c>
      <c r="D121" s="46">
        <f>1+235-COUNTIF(sym!D121:D$237,0)-U121</f>
        <v>0</v>
      </c>
      <c r="E121" s="46" t="str">
        <f t="shared" si="17"/>
        <v>źle</v>
      </c>
      <c r="F121" s="46">
        <f t="shared" si="23"/>
        <v>0</v>
      </c>
      <c r="G121" s="46" t="str">
        <f t="shared" si="18"/>
        <v>źle</v>
      </c>
      <c r="H121" s="46">
        <f t="shared" si="24"/>
        <v>0</v>
      </c>
      <c r="I121" s="46" t="str">
        <f t="shared" si="19"/>
        <v>źle</v>
      </c>
      <c r="J121" s="46">
        <f t="shared" si="25"/>
        <v>0</v>
      </c>
      <c r="K121" s="46" t="str">
        <f t="shared" si="20"/>
        <v>2B4 Matematyka rozszerzona Renata Dyk (DR)</v>
      </c>
      <c r="L121" s="46">
        <f t="shared" si="26"/>
        <v>1</v>
      </c>
      <c r="M121" s="55" t="str">
        <f t="shared" si="27"/>
        <v>źle</v>
      </c>
      <c r="N121" s="46">
        <f t="shared" si="28"/>
        <v>0</v>
      </c>
      <c r="O121" s="46" t="str">
        <f t="shared" si="29"/>
        <v>źle</v>
      </c>
      <c r="P121" s="46">
        <f t="shared" si="30"/>
        <v>0</v>
      </c>
      <c r="Q121" s="46" t="str">
        <f t="shared" si="21"/>
        <v>źle</v>
      </c>
      <c r="R121" s="46">
        <f t="shared" si="31"/>
        <v>0</v>
      </c>
      <c r="S121" s="46" t="str">
        <f t="shared" si="32"/>
        <v>źle</v>
      </c>
      <c r="T121" s="46">
        <f t="shared" si="33"/>
        <v>0</v>
      </c>
      <c r="U121" s="46">
        <v>119</v>
      </c>
    </row>
    <row r="122" spans="1:21">
      <c r="A122" t="s">
        <v>594</v>
      </c>
      <c r="B122">
        <v>1</v>
      </c>
      <c r="C122" s="46" t="str">
        <f t="shared" si="22"/>
        <v>źle</v>
      </c>
      <c r="D122" s="46">
        <f>1+235-COUNTIF(sym!D122:D$237,0)-U122</f>
        <v>0</v>
      </c>
      <c r="E122" s="46" t="str">
        <f t="shared" si="17"/>
        <v>źle</v>
      </c>
      <c r="F122" s="46">
        <f t="shared" si="23"/>
        <v>0</v>
      </c>
      <c r="G122" s="46" t="str">
        <f t="shared" si="18"/>
        <v>źle</v>
      </c>
      <c r="H122" s="46">
        <f t="shared" si="24"/>
        <v>0</v>
      </c>
      <c r="I122" s="46" t="str">
        <f t="shared" si="19"/>
        <v>źle</v>
      </c>
      <c r="J122" s="46">
        <f t="shared" si="25"/>
        <v>0</v>
      </c>
      <c r="K122" s="46" t="str">
        <f t="shared" si="20"/>
        <v>2B4 Podstawy konstrukcji maszyn ee Anna Skubisz (SA)</v>
      </c>
      <c r="L122" s="46">
        <f t="shared" si="26"/>
        <v>1</v>
      </c>
      <c r="M122" s="55" t="str">
        <f t="shared" si="27"/>
        <v>źle</v>
      </c>
      <c r="N122" s="46">
        <f t="shared" si="28"/>
        <v>0</v>
      </c>
      <c r="O122" s="46" t="str">
        <f t="shared" si="29"/>
        <v>źle</v>
      </c>
      <c r="P122" s="46">
        <f t="shared" si="30"/>
        <v>0</v>
      </c>
      <c r="Q122" s="46" t="str">
        <f t="shared" si="21"/>
        <v>źle</v>
      </c>
      <c r="R122" s="46">
        <f t="shared" si="31"/>
        <v>0</v>
      </c>
      <c r="S122" s="46" t="str">
        <f t="shared" si="32"/>
        <v>źle</v>
      </c>
      <c r="T122" s="46">
        <f t="shared" si="33"/>
        <v>0</v>
      </c>
      <c r="U122" s="46">
        <v>120</v>
      </c>
    </row>
    <row r="123" spans="1:21">
      <c r="A123" t="s">
        <v>519</v>
      </c>
      <c r="B123">
        <v>1</v>
      </c>
      <c r="C123" s="46" t="str">
        <f t="shared" si="22"/>
        <v>źle</v>
      </c>
      <c r="D123" s="46">
        <f>1+235-COUNTIF(sym!D123:D$237,0)-U123</f>
        <v>0</v>
      </c>
      <c r="E123" s="46" t="str">
        <f t="shared" si="17"/>
        <v>źle</v>
      </c>
      <c r="F123" s="46">
        <f t="shared" si="23"/>
        <v>0</v>
      </c>
      <c r="G123" s="46" t="str">
        <f t="shared" si="18"/>
        <v>źle</v>
      </c>
      <c r="H123" s="46">
        <f t="shared" si="24"/>
        <v>0</v>
      </c>
      <c r="I123" s="46" t="str">
        <f t="shared" si="19"/>
        <v>źle</v>
      </c>
      <c r="J123" s="46">
        <f t="shared" si="25"/>
        <v>0</v>
      </c>
      <c r="K123" s="46" t="str">
        <f t="shared" si="20"/>
        <v>2B4 Podstawy przedsiębiorczości Anna Małgorzata Kowalik (Ko)</v>
      </c>
      <c r="L123" s="46">
        <f t="shared" si="26"/>
        <v>1</v>
      </c>
      <c r="M123" s="55" t="str">
        <f t="shared" si="27"/>
        <v>źle</v>
      </c>
      <c r="N123" s="46">
        <f t="shared" si="28"/>
        <v>0</v>
      </c>
      <c r="O123" s="46" t="str">
        <f t="shared" si="29"/>
        <v>źle</v>
      </c>
      <c r="P123" s="46">
        <f t="shared" si="30"/>
        <v>0</v>
      </c>
      <c r="Q123" s="46" t="str">
        <f t="shared" si="21"/>
        <v>źle</v>
      </c>
      <c r="R123" s="46">
        <f t="shared" si="31"/>
        <v>0</v>
      </c>
      <c r="S123" s="46" t="str">
        <f t="shared" si="32"/>
        <v>źle</v>
      </c>
      <c r="T123" s="46">
        <f t="shared" si="33"/>
        <v>0</v>
      </c>
      <c r="U123" s="46">
        <v>121</v>
      </c>
    </row>
    <row r="124" spans="1:21">
      <c r="A124" t="s">
        <v>420</v>
      </c>
      <c r="B124">
        <v>1</v>
      </c>
      <c r="C124" s="46" t="str">
        <f t="shared" si="22"/>
        <v>źle</v>
      </c>
      <c r="D124" s="46">
        <f>1+235-COUNTIF(sym!D124:D$237,0)-U124</f>
        <v>0</v>
      </c>
      <c r="E124" s="46" t="str">
        <f t="shared" si="17"/>
        <v>źle</v>
      </c>
      <c r="F124" s="46">
        <f t="shared" si="23"/>
        <v>0</v>
      </c>
      <c r="G124" s="46" t="str">
        <f t="shared" si="18"/>
        <v>źle</v>
      </c>
      <c r="H124" s="46">
        <f t="shared" si="24"/>
        <v>0</v>
      </c>
      <c r="I124" s="46" t="str">
        <f t="shared" si="19"/>
        <v>źle</v>
      </c>
      <c r="J124" s="46">
        <f t="shared" si="25"/>
        <v>0</v>
      </c>
      <c r="K124" s="46" t="str">
        <f t="shared" si="20"/>
        <v>2B4 Pojazdy rolnicze Janusz Łaniewski (JŁ)</v>
      </c>
      <c r="L124" s="46">
        <f t="shared" si="26"/>
        <v>1</v>
      </c>
      <c r="M124" s="55" t="str">
        <f t="shared" si="27"/>
        <v>źle</v>
      </c>
      <c r="N124" s="46">
        <f t="shared" si="28"/>
        <v>0</v>
      </c>
      <c r="O124" s="46" t="str">
        <f t="shared" si="29"/>
        <v>źle</v>
      </c>
      <c r="P124" s="46">
        <f t="shared" si="30"/>
        <v>0</v>
      </c>
      <c r="Q124" s="46" t="str">
        <f t="shared" si="21"/>
        <v>źle</v>
      </c>
      <c r="R124" s="46">
        <f t="shared" si="31"/>
        <v>0</v>
      </c>
      <c r="S124" s="46" t="str">
        <f t="shared" si="32"/>
        <v>źle</v>
      </c>
      <c r="T124" s="46">
        <f t="shared" si="33"/>
        <v>0</v>
      </c>
      <c r="U124" s="46">
        <v>122</v>
      </c>
    </row>
    <row r="125" spans="1:21">
      <c r="A125" t="s">
        <v>545</v>
      </c>
      <c r="B125">
        <v>1</v>
      </c>
      <c r="C125" s="46" t="str">
        <f t="shared" si="22"/>
        <v>źle</v>
      </c>
      <c r="D125" s="46">
        <f>1+235-COUNTIF(sym!D125:D$237,0)-U125</f>
        <v>0</v>
      </c>
      <c r="E125" s="46" t="str">
        <f t="shared" si="17"/>
        <v>źle</v>
      </c>
      <c r="F125" s="46">
        <f t="shared" si="23"/>
        <v>0</v>
      </c>
      <c r="G125" s="46" t="str">
        <f t="shared" si="18"/>
        <v>źle</v>
      </c>
      <c r="H125" s="46">
        <f t="shared" si="24"/>
        <v>0</v>
      </c>
      <c r="I125" s="46" t="str">
        <f t="shared" si="19"/>
        <v>źle</v>
      </c>
      <c r="J125" s="46">
        <f t="shared" si="25"/>
        <v>0</v>
      </c>
      <c r="K125" s="46" t="str">
        <f t="shared" si="20"/>
        <v>2B4 Przepisy ruchu drogowego B Krzysztof Rękas (RK)</v>
      </c>
      <c r="L125" s="46">
        <f t="shared" si="26"/>
        <v>1</v>
      </c>
      <c r="M125" s="55" t="str">
        <f t="shared" si="27"/>
        <v>źle</v>
      </c>
      <c r="N125" s="46">
        <f t="shared" si="28"/>
        <v>0</v>
      </c>
      <c r="O125" s="46" t="str">
        <f t="shared" si="29"/>
        <v>źle</v>
      </c>
      <c r="P125" s="46">
        <f t="shared" si="30"/>
        <v>0</v>
      </c>
      <c r="Q125" s="46" t="str">
        <f t="shared" si="21"/>
        <v>źle</v>
      </c>
      <c r="R125" s="46">
        <f t="shared" si="31"/>
        <v>0</v>
      </c>
      <c r="S125" s="46" t="str">
        <f t="shared" si="32"/>
        <v>źle</v>
      </c>
      <c r="T125" s="46">
        <f t="shared" si="33"/>
        <v>0</v>
      </c>
      <c r="U125" s="46">
        <v>123</v>
      </c>
    </row>
    <row r="126" spans="1:21">
      <c r="A126" t="s">
        <v>585</v>
      </c>
      <c r="B126">
        <v>2</v>
      </c>
      <c r="C126" s="46" t="str">
        <f t="shared" si="22"/>
        <v>źle</v>
      </c>
      <c r="D126" s="46">
        <f>1+235-COUNTIF(sym!D126:D$237,0)-U126</f>
        <v>0</v>
      </c>
      <c r="E126" s="46" t="str">
        <f t="shared" si="17"/>
        <v>źle</v>
      </c>
      <c r="F126" s="46">
        <f t="shared" si="23"/>
        <v>0</v>
      </c>
      <c r="G126" s="46" t="str">
        <f t="shared" si="18"/>
        <v>źle</v>
      </c>
      <c r="H126" s="46">
        <f t="shared" si="24"/>
        <v>0</v>
      </c>
      <c r="I126" s="46" t="str">
        <f t="shared" si="19"/>
        <v>źle</v>
      </c>
      <c r="J126" s="46">
        <f t="shared" si="25"/>
        <v>0</v>
      </c>
      <c r="K126" s="46" t="str">
        <f t="shared" si="20"/>
        <v>2B4 Religia Ryszard Siedlecki (RS)</v>
      </c>
      <c r="L126" s="46">
        <f t="shared" si="26"/>
        <v>2</v>
      </c>
      <c r="M126" s="55" t="str">
        <f t="shared" si="27"/>
        <v>źle</v>
      </c>
      <c r="N126" s="46">
        <f t="shared" si="28"/>
        <v>0</v>
      </c>
      <c r="O126" s="46" t="str">
        <f t="shared" si="29"/>
        <v>źle</v>
      </c>
      <c r="P126" s="46">
        <f t="shared" si="30"/>
        <v>0</v>
      </c>
      <c r="Q126" s="46" t="str">
        <f t="shared" si="21"/>
        <v>źle</v>
      </c>
      <c r="R126" s="46">
        <f t="shared" si="31"/>
        <v>0</v>
      </c>
      <c r="S126" s="46" t="str">
        <f t="shared" si="32"/>
        <v>źle</v>
      </c>
      <c r="T126" s="46">
        <f t="shared" si="33"/>
        <v>0</v>
      </c>
      <c r="U126" s="46">
        <v>124</v>
      </c>
    </row>
    <row r="127" spans="1:21">
      <c r="A127" t="s">
        <v>486</v>
      </c>
      <c r="B127">
        <v>3</v>
      </c>
      <c r="C127" s="46" t="str">
        <f t="shared" si="22"/>
        <v>źle</v>
      </c>
      <c r="D127" s="46">
        <f>1+235-COUNTIF(sym!D127:D$237,0)-U127</f>
        <v>0</v>
      </c>
      <c r="E127" s="46" t="str">
        <f t="shared" si="17"/>
        <v>źle</v>
      </c>
      <c r="F127" s="46">
        <f t="shared" si="23"/>
        <v>0</v>
      </c>
      <c r="G127" s="46" t="str">
        <f t="shared" si="18"/>
        <v>źle</v>
      </c>
      <c r="H127" s="46">
        <f t="shared" si="24"/>
        <v>0</v>
      </c>
      <c r="I127" s="46" t="str">
        <f t="shared" si="19"/>
        <v>źle</v>
      </c>
      <c r="J127" s="46">
        <f t="shared" si="25"/>
        <v>0</v>
      </c>
      <c r="K127" s="46" t="str">
        <f t="shared" si="20"/>
        <v>2B4 Wychowanie fizyczne Waldemar Jurkiewicz (WJ)</v>
      </c>
      <c r="L127" s="46">
        <f t="shared" si="26"/>
        <v>3</v>
      </c>
      <c r="M127" s="55" t="str">
        <f t="shared" si="27"/>
        <v>źle</v>
      </c>
      <c r="N127" s="46">
        <f t="shared" si="28"/>
        <v>0</v>
      </c>
      <c r="O127" s="46" t="str">
        <f t="shared" si="29"/>
        <v>źle</v>
      </c>
      <c r="P127" s="46">
        <f t="shared" si="30"/>
        <v>0</v>
      </c>
      <c r="Q127" s="46" t="str">
        <f t="shared" si="21"/>
        <v>źle</v>
      </c>
      <c r="R127" s="46">
        <f t="shared" si="31"/>
        <v>0</v>
      </c>
      <c r="S127" s="46" t="str">
        <f t="shared" si="32"/>
        <v>źle</v>
      </c>
      <c r="T127" s="46">
        <f t="shared" si="33"/>
        <v>0</v>
      </c>
      <c r="U127" s="46">
        <v>125</v>
      </c>
    </row>
    <row r="128" spans="1:21">
      <c r="A128" t="s">
        <v>487</v>
      </c>
      <c r="B128">
        <v>1</v>
      </c>
      <c r="C128" s="46" t="str">
        <f t="shared" si="22"/>
        <v>źle</v>
      </c>
      <c r="D128" s="46">
        <f>1+235-COUNTIF(sym!D128:D$237,0)-U128</f>
        <v>0</v>
      </c>
      <c r="E128" s="46" t="str">
        <f t="shared" si="17"/>
        <v>źle</v>
      </c>
      <c r="F128" s="46">
        <f t="shared" si="23"/>
        <v>0</v>
      </c>
      <c r="G128" s="46" t="str">
        <f t="shared" si="18"/>
        <v>źle</v>
      </c>
      <c r="H128" s="46">
        <f t="shared" si="24"/>
        <v>0</v>
      </c>
      <c r="I128" s="46" t="str">
        <f t="shared" si="19"/>
        <v>źle</v>
      </c>
      <c r="J128" s="46">
        <f t="shared" si="25"/>
        <v>0</v>
      </c>
      <c r="K128" s="46" t="str">
        <f t="shared" si="20"/>
        <v>2B4 Zajęcia z wychowawcą Waldemar Jurkiewicz (WJ)</v>
      </c>
      <c r="L128" s="46">
        <f t="shared" si="26"/>
        <v>1</v>
      </c>
      <c r="M128" s="55" t="str">
        <f t="shared" si="27"/>
        <v>źle</v>
      </c>
      <c r="N128" s="46">
        <f t="shared" si="28"/>
        <v>0</v>
      </c>
      <c r="O128" s="46" t="str">
        <f t="shared" si="29"/>
        <v>źle</v>
      </c>
      <c r="P128" s="46">
        <f t="shared" si="30"/>
        <v>0</v>
      </c>
      <c r="Q128" s="46" t="str">
        <f t="shared" si="21"/>
        <v>źle</v>
      </c>
      <c r="R128" s="46">
        <f t="shared" si="31"/>
        <v>0</v>
      </c>
      <c r="S128" s="46" t="str">
        <f t="shared" si="32"/>
        <v>źle</v>
      </c>
      <c r="T128" s="46">
        <f t="shared" si="33"/>
        <v>0</v>
      </c>
      <c r="U128" s="46">
        <v>126</v>
      </c>
    </row>
    <row r="129" spans="1:21">
      <c r="A129" t="s">
        <v>528</v>
      </c>
      <c r="B129">
        <v>6</v>
      </c>
      <c r="C129" s="46" t="str">
        <f t="shared" si="22"/>
        <v>źle</v>
      </c>
      <c r="D129" s="46">
        <f>1+235-COUNTIF(sym!D129:D$237,0)-U129</f>
        <v>0</v>
      </c>
      <c r="E129" s="46" t="str">
        <f t="shared" si="17"/>
        <v>źle</v>
      </c>
      <c r="F129" s="46">
        <f t="shared" si="23"/>
        <v>0</v>
      </c>
      <c r="G129" s="46" t="str">
        <f t="shared" si="18"/>
        <v>źle</v>
      </c>
      <c r="H129" s="46">
        <f t="shared" si="24"/>
        <v>0</v>
      </c>
      <c r="I129" s="46" t="str">
        <f t="shared" si="19"/>
        <v>źle</v>
      </c>
      <c r="J129" s="46">
        <f t="shared" si="25"/>
        <v>0</v>
      </c>
      <c r="K129" s="46" t="str">
        <f t="shared" si="20"/>
        <v>2B4|gr1 Eksploatacja maszyn rolniczych Mariusz Kubina  (MK)</v>
      </c>
      <c r="L129" s="46">
        <f t="shared" si="26"/>
        <v>6</v>
      </c>
      <c r="M129" s="55" t="str">
        <f t="shared" si="27"/>
        <v>źle</v>
      </c>
      <c r="N129" s="46">
        <f t="shared" si="28"/>
        <v>0</v>
      </c>
      <c r="O129" s="46" t="str">
        <f t="shared" si="29"/>
        <v>źle</v>
      </c>
      <c r="P129" s="46">
        <f t="shared" si="30"/>
        <v>0</v>
      </c>
      <c r="Q129" s="46" t="str">
        <f t="shared" si="21"/>
        <v>źle</v>
      </c>
      <c r="R129" s="46">
        <f t="shared" si="31"/>
        <v>0</v>
      </c>
      <c r="S129" s="46" t="str">
        <f t="shared" si="32"/>
        <v>źle</v>
      </c>
      <c r="T129" s="46">
        <f t="shared" si="33"/>
        <v>0</v>
      </c>
      <c r="U129" s="46">
        <v>127</v>
      </c>
    </row>
    <row r="130" spans="1:21">
      <c r="A130" t="s">
        <v>525</v>
      </c>
      <c r="B130">
        <v>6</v>
      </c>
      <c r="C130" s="46" t="str">
        <f t="shared" si="22"/>
        <v>źle</v>
      </c>
      <c r="D130" s="46">
        <f>1+235-COUNTIF(sym!D130:D$237,0)-U130</f>
        <v>0</v>
      </c>
      <c r="E130" s="46" t="str">
        <f t="shared" ref="E130:E193" si="34">IF(LEFT($A130,3)=E$1,$A130,"źle")</f>
        <v>źle</v>
      </c>
      <c r="F130" s="46">
        <f t="shared" si="23"/>
        <v>0</v>
      </c>
      <c r="G130" s="46" t="str">
        <f t="shared" ref="G130:G193" si="35">IF(LEFT($A130,3)=G$1,$A130,"źle")</f>
        <v>źle</v>
      </c>
      <c r="H130" s="46">
        <f t="shared" si="24"/>
        <v>0</v>
      </c>
      <c r="I130" s="46" t="str">
        <f t="shared" ref="I130:I193" si="36">IF(LEFT($A130,3)=I$1,$A130,"źle")</f>
        <v>źle</v>
      </c>
      <c r="J130" s="46">
        <f t="shared" si="25"/>
        <v>0</v>
      </c>
      <c r="K130" s="46" t="str">
        <f t="shared" ref="K130:K193" si="37">IF(LEFT($A130,3)=K$1,$A130,"źle")</f>
        <v>2B4|gr1 Eksploatacja pojazdów rolniczych Mariusz Kubina  (MK)</v>
      </c>
      <c r="L130" s="46">
        <f t="shared" si="26"/>
        <v>6</v>
      </c>
      <c r="M130" s="55" t="str">
        <f t="shared" si="27"/>
        <v>źle</v>
      </c>
      <c r="N130" s="46">
        <f t="shared" si="28"/>
        <v>0</v>
      </c>
      <c r="O130" s="46" t="str">
        <f t="shared" si="29"/>
        <v>źle</v>
      </c>
      <c r="P130" s="46">
        <f t="shared" si="30"/>
        <v>0</v>
      </c>
      <c r="Q130" s="46" t="str">
        <f t="shared" ref="Q130:Q193" si="38">IF(LEFT($A130,3)=Q$1,$A130,"źle")</f>
        <v>źle</v>
      </c>
      <c r="R130" s="46">
        <f t="shared" si="31"/>
        <v>0</v>
      </c>
      <c r="S130" s="46" t="str">
        <f t="shared" si="32"/>
        <v>źle</v>
      </c>
      <c r="T130" s="46">
        <f t="shared" si="33"/>
        <v>0</v>
      </c>
      <c r="U130" s="46">
        <v>128</v>
      </c>
    </row>
    <row r="131" spans="1:21">
      <c r="A131" t="s">
        <v>460</v>
      </c>
      <c r="B131">
        <v>6</v>
      </c>
      <c r="C131" s="46" t="str">
        <f t="shared" ref="C131:C194" si="39">IF(LEFT($A131,3)=C$1,$A131,"źle")</f>
        <v>źle</v>
      </c>
      <c r="D131" s="46">
        <f>1+235-COUNTIF(sym!D131:D$237,0)-U131</f>
        <v>0</v>
      </c>
      <c r="E131" s="46" t="str">
        <f t="shared" si="34"/>
        <v>źle</v>
      </c>
      <c r="F131" s="46">
        <f t="shared" ref="F131:F194" si="40">IF(E131="źle",0,$B131)</f>
        <v>0</v>
      </c>
      <c r="G131" s="46" t="str">
        <f t="shared" si="35"/>
        <v>źle</v>
      </c>
      <c r="H131" s="46">
        <f t="shared" ref="H131:H194" si="41">IF(G131="źle",0,$B131)</f>
        <v>0</v>
      </c>
      <c r="I131" s="46" t="str">
        <f t="shared" si="36"/>
        <v>źle</v>
      </c>
      <c r="J131" s="46">
        <f t="shared" ref="J131:J194" si="42">IF(I131="źle",0,$B131)</f>
        <v>0</v>
      </c>
      <c r="K131" s="46" t="str">
        <f t="shared" si="37"/>
        <v>2B4|gr2 Eksploatacja maszyn rolniczych Roman Zbigniew Dyjach (RD)</v>
      </c>
      <c r="L131" s="46">
        <f t="shared" ref="L131:L194" si="43">IF(K131="źle",0,$B131)</f>
        <v>6</v>
      </c>
      <c r="M131" s="55" t="str">
        <f t="shared" ref="M131:M194" si="44">IF(LEFT($A131,4)=M$1,$A131,"źle")</f>
        <v>źle</v>
      </c>
      <c r="N131" s="46">
        <f t="shared" ref="N131:N194" si="45">IF(M131="źle",0,$B131)</f>
        <v>0</v>
      </c>
      <c r="O131" s="46" t="str">
        <f t="shared" ref="O131:O194" si="46">IF(LEFT($A131,3)=O$1,$A131,"źle")</f>
        <v>źle</v>
      </c>
      <c r="P131" s="46">
        <f t="shared" ref="P131:P194" si="47">IF(O131="źle",0,$B131)</f>
        <v>0</v>
      </c>
      <c r="Q131" s="46" t="str">
        <f t="shared" si="38"/>
        <v>źle</v>
      </c>
      <c r="R131" s="46">
        <f t="shared" ref="R131:R194" si="48">IF(Q131="źle",0,$B131)</f>
        <v>0</v>
      </c>
      <c r="S131" s="46" t="str">
        <f t="shared" ref="S131:S194" si="49">IF(LEFT($A131,4)=S$1,$A131,"źle")</f>
        <v>źle</v>
      </c>
      <c r="T131" s="46">
        <f t="shared" ref="T131:T194" si="50">IF(S131="źle",0,$B131)</f>
        <v>0</v>
      </c>
      <c r="U131" s="46">
        <v>129</v>
      </c>
    </row>
    <row r="132" spans="1:21">
      <c r="A132" t="s">
        <v>462</v>
      </c>
      <c r="B132">
        <v>6</v>
      </c>
      <c r="C132" s="46" t="str">
        <f t="shared" si="39"/>
        <v>źle</v>
      </c>
      <c r="D132" s="46">
        <f>1+235-COUNTIF(sym!D132:D$237,0)-U132</f>
        <v>0</v>
      </c>
      <c r="E132" s="46" t="str">
        <f t="shared" si="34"/>
        <v>źle</v>
      </c>
      <c r="F132" s="46">
        <f t="shared" si="40"/>
        <v>0</v>
      </c>
      <c r="G132" s="46" t="str">
        <f t="shared" si="35"/>
        <v>źle</v>
      </c>
      <c r="H132" s="46">
        <f t="shared" si="41"/>
        <v>0</v>
      </c>
      <c r="I132" s="46" t="str">
        <f t="shared" si="36"/>
        <v>źle</v>
      </c>
      <c r="J132" s="46">
        <f t="shared" si="42"/>
        <v>0</v>
      </c>
      <c r="K132" s="46" t="str">
        <f t="shared" si="37"/>
        <v>2B4|gr2 Eksploatacja pojazdów rolniczych Roman Zbigniew Dyjach (RD)</v>
      </c>
      <c r="L132" s="46">
        <f t="shared" si="43"/>
        <v>6</v>
      </c>
      <c r="M132" s="55" t="str">
        <f t="shared" si="44"/>
        <v>źle</v>
      </c>
      <c r="N132" s="46">
        <f t="shared" si="45"/>
        <v>0</v>
      </c>
      <c r="O132" s="46" t="str">
        <f t="shared" si="46"/>
        <v>źle</v>
      </c>
      <c r="P132" s="46">
        <f t="shared" si="47"/>
        <v>0</v>
      </c>
      <c r="Q132" s="46" t="str">
        <f t="shared" si="38"/>
        <v>źle</v>
      </c>
      <c r="R132" s="46">
        <f t="shared" si="48"/>
        <v>0</v>
      </c>
      <c r="S132" s="46" t="str">
        <f t="shared" si="49"/>
        <v>źle</v>
      </c>
      <c r="T132" s="46">
        <f t="shared" si="50"/>
        <v>0</v>
      </c>
      <c r="U132" s="46">
        <v>130</v>
      </c>
    </row>
    <row r="133" spans="1:21">
      <c r="A133" t="s">
        <v>437</v>
      </c>
      <c r="B133">
        <v>3</v>
      </c>
      <c r="C133" s="46" t="str">
        <f t="shared" si="39"/>
        <v>źle</v>
      </c>
      <c r="D133" s="46">
        <f>1+235-COUNTIF(sym!D133:D$237,0)-U133</f>
        <v>0</v>
      </c>
      <c r="E133" s="46" t="str">
        <f t="shared" si="34"/>
        <v>źle</v>
      </c>
      <c r="F133" s="46">
        <f t="shared" si="40"/>
        <v>0</v>
      </c>
      <c r="G133" s="46" t="str">
        <f t="shared" si="35"/>
        <v>źle</v>
      </c>
      <c r="H133" s="46">
        <f t="shared" si="41"/>
        <v>0</v>
      </c>
      <c r="I133" s="46" t="str">
        <f t="shared" si="36"/>
        <v>źle</v>
      </c>
      <c r="J133" s="46">
        <f t="shared" si="42"/>
        <v>0</v>
      </c>
      <c r="K133" s="46" t="str">
        <f t="shared" si="37"/>
        <v>2B4P Biologia rozszerzona Ewa Antoniak (EA)</v>
      </c>
      <c r="L133" s="46">
        <f t="shared" si="43"/>
        <v>3</v>
      </c>
      <c r="M133" s="55" t="str">
        <f t="shared" si="44"/>
        <v>2B4P Biologia rozszerzona Ewa Antoniak (EA)</v>
      </c>
      <c r="N133" s="46">
        <f t="shared" si="45"/>
        <v>3</v>
      </c>
      <c r="O133" s="46" t="str">
        <f t="shared" si="46"/>
        <v>źle</v>
      </c>
      <c r="P133" s="46">
        <f t="shared" si="47"/>
        <v>0</v>
      </c>
      <c r="Q133" s="46" t="str">
        <f t="shared" si="38"/>
        <v>źle</v>
      </c>
      <c r="R133" s="46">
        <f t="shared" si="48"/>
        <v>0</v>
      </c>
      <c r="S133" s="46" t="str">
        <f t="shared" si="49"/>
        <v>źle</v>
      </c>
      <c r="T133" s="46">
        <f t="shared" si="50"/>
        <v>0</v>
      </c>
      <c r="U133" s="46">
        <v>131</v>
      </c>
    </row>
    <row r="134" spans="1:21">
      <c r="A134" t="s">
        <v>497</v>
      </c>
      <c r="B134">
        <v>2</v>
      </c>
      <c r="C134" s="46" t="str">
        <f t="shared" si="39"/>
        <v>źle</v>
      </c>
      <c r="D134" s="46">
        <f>1+235-COUNTIF(sym!D134:D$237,0)-U134</f>
        <v>0</v>
      </c>
      <c r="E134" s="46" t="str">
        <f t="shared" si="34"/>
        <v>źle</v>
      </c>
      <c r="F134" s="46">
        <f t="shared" si="40"/>
        <v>0</v>
      </c>
      <c r="G134" s="46" t="str">
        <f t="shared" si="35"/>
        <v>źle</v>
      </c>
      <c r="H134" s="46">
        <f t="shared" si="41"/>
        <v>0</v>
      </c>
      <c r="I134" s="46" t="str">
        <f t="shared" si="36"/>
        <v>źle</v>
      </c>
      <c r="J134" s="46">
        <f t="shared" si="42"/>
        <v>0</v>
      </c>
      <c r="K134" s="46" t="str">
        <f t="shared" si="37"/>
        <v>2B4P Język angielski Anna Beata Karwat (AK)</v>
      </c>
      <c r="L134" s="46">
        <f t="shared" si="43"/>
        <v>2</v>
      </c>
      <c r="M134" s="55" t="str">
        <f t="shared" si="44"/>
        <v>2B4P Język angielski Anna Beata Karwat (AK)</v>
      </c>
      <c r="N134" s="46">
        <f t="shared" si="45"/>
        <v>2</v>
      </c>
      <c r="O134" s="46" t="str">
        <f t="shared" si="46"/>
        <v>źle</v>
      </c>
      <c r="P134" s="46">
        <f t="shared" si="47"/>
        <v>0</v>
      </c>
      <c r="Q134" s="46" t="str">
        <f t="shared" si="38"/>
        <v>źle</v>
      </c>
      <c r="R134" s="46">
        <f t="shared" si="48"/>
        <v>0</v>
      </c>
      <c r="S134" s="46" t="str">
        <f t="shared" si="49"/>
        <v>źle</v>
      </c>
      <c r="T134" s="46">
        <f t="shared" si="50"/>
        <v>0</v>
      </c>
      <c r="U134" s="46">
        <v>132</v>
      </c>
    </row>
    <row r="135" spans="1:21">
      <c r="A135" t="s">
        <v>538</v>
      </c>
      <c r="B135">
        <v>1</v>
      </c>
      <c r="C135" s="46" t="str">
        <f t="shared" si="39"/>
        <v>źle</v>
      </c>
      <c r="D135" s="46">
        <f>1+235-COUNTIF(sym!D135:D$237,0)-U135</f>
        <v>0</v>
      </c>
      <c r="E135" s="46" t="str">
        <f t="shared" si="34"/>
        <v>źle</v>
      </c>
      <c r="F135" s="46">
        <f t="shared" si="40"/>
        <v>0</v>
      </c>
      <c r="G135" s="46" t="str">
        <f t="shared" si="35"/>
        <v>źle</v>
      </c>
      <c r="H135" s="46">
        <f t="shared" si="41"/>
        <v>0</v>
      </c>
      <c r="I135" s="46" t="str">
        <f t="shared" si="36"/>
        <v>źle</v>
      </c>
      <c r="J135" s="46">
        <f t="shared" si="42"/>
        <v>0</v>
      </c>
      <c r="K135" s="46" t="str">
        <f t="shared" si="37"/>
        <v>2B4P Język niemiecki Renata Olida (RO)</v>
      </c>
      <c r="L135" s="46">
        <f t="shared" si="43"/>
        <v>1</v>
      </c>
      <c r="M135" s="55" t="str">
        <f t="shared" si="44"/>
        <v>2B4P Język niemiecki Renata Olida (RO)</v>
      </c>
      <c r="N135" s="46">
        <f t="shared" si="45"/>
        <v>1</v>
      </c>
      <c r="O135" s="46" t="str">
        <f t="shared" si="46"/>
        <v>źle</v>
      </c>
      <c r="P135" s="46">
        <f t="shared" si="47"/>
        <v>0</v>
      </c>
      <c r="Q135" s="46" t="str">
        <f t="shared" si="38"/>
        <v>źle</v>
      </c>
      <c r="R135" s="46">
        <f t="shared" si="48"/>
        <v>0</v>
      </c>
      <c r="S135" s="46" t="str">
        <f t="shared" si="49"/>
        <v>źle</v>
      </c>
      <c r="T135" s="46">
        <f t="shared" si="50"/>
        <v>0</v>
      </c>
      <c r="U135" s="46">
        <v>133</v>
      </c>
    </row>
    <row r="136" spans="1:21">
      <c r="A136" t="s">
        <v>628</v>
      </c>
      <c r="B136">
        <v>2.2599999999999998</v>
      </c>
      <c r="C136" s="46" t="str">
        <f t="shared" si="39"/>
        <v>źle</v>
      </c>
      <c r="D136" s="46">
        <f>1+235-COUNTIF(sym!D136:D$237,0)-U136</f>
        <v>0</v>
      </c>
      <c r="E136" s="46" t="str">
        <f t="shared" si="34"/>
        <v>źle</v>
      </c>
      <c r="F136" s="46">
        <f t="shared" si="40"/>
        <v>0</v>
      </c>
      <c r="G136" s="46" t="str">
        <f t="shared" si="35"/>
        <v>źle</v>
      </c>
      <c r="H136" s="46">
        <f t="shared" si="41"/>
        <v>0</v>
      </c>
      <c r="I136" s="46" t="str">
        <f t="shared" si="36"/>
        <v>źle</v>
      </c>
      <c r="J136" s="46">
        <f t="shared" si="42"/>
        <v>0</v>
      </c>
      <c r="K136" s="46" t="str">
        <f t="shared" si="37"/>
        <v>2B4P Język polski j.polski Vacat (JV)</v>
      </c>
      <c r="L136" s="46">
        <f t="shared" si="43"/>
        <v>2.2599999999999998</v>
      </c>
      <c r="M136" s="55" t="str">
        <f t="shared" si="44"/>
        <v>2B4P Język polski j.polski Vacat (JV)</v>
      </c>
      <c r="N136" s="46">
        <f t="shared" si="45"/>
        <v>2.2599999999999998</v>
      </c>
      <c r="O136" s="46" t="str">
        <f t="shared" si="46"/>
        <v>źle</v>
      </c>
      <c r="P136" s="46">
        <f t="shared" si="47"/>
        <v>0</v>
      </c>
      <c r="Q136" s="46" t="str">
        <f t="shared" si="38"/>
        <v>źle</v>
      </c>
      <c r="R136" s="46">
        <f t="shared" si="48"/>
        <v>0</v>
      </c>
      <c r="S136" s="46" t="str">
        <f t="shared" si="49"/>
        <v>źle</v>
      </c>
      <c r="T136" s="46">
        <f t="shared" si="50"/>
        <v>0</v>
      </c>
      <c r="U136" s="46">
        <v>134</v>
      </c>
    </row>
    <row r="137" spans="1:21">
      <c r="A137" t="s">
        <v>442</v>
      </c>
      <c r="B137">
        <v>0.74</v>
      </c>
      <c r="C137" s="46" t="str">
        <f t="shared" si="39"/>
        <v>źle</v>
      </c>
      <c r="D137" s="46">
        <f>1+235-COUNTIF(sym!D137:D$237,0)-U137</f>
        <v>0</v>
      </c>
      <c r="E137" s="46" t="str">
        <f t="shared" si="34"/>
        <v>źle</v>
      </c>
      <c r="F137" s="46">
        <f t="shared" si="40"/>
        <v>0</v>
      </c>
      <c r="G137" s="46" t="str">
        <f t="shared" si="35"/>
        <v>źle</v>
      </c>
      <c r="H137" s="46">
        <f t="shared" si="41"/>
        <v>0</v>
      </c>
      <c r="I137" s="46" t="str">
        <f t="shared" si="36"/>
        <v>źle</v>
      </c>
      <c r="J137" s="46">
        <f t="shared" si="42"/>
        <v>0</v>
      </c>
      <c r="K137" s="46" t="str">
        <f t="shared" si="37"/>
        <v>2B4P Język polski Karina Bochyńska-Czerpak (CK)</v>
      </c>
      <c r="L137" s="46">
        <f t="shared" si="43"/>
        <v>0.74</v>
      </c>
      <c r="M137" s="55" t="str">
        <f t="shared" si="44"/>
        <v>2B4P Język polski Karina Bochyńska-Czerpak (CK)</v>
      </c>
      <c r="N137" s="46">
        <f t="shared" si="45"/>
        <v>0.74</v>
      </c>
      <c r="O137" s="46" t="str">
        <f t="shared" si="46"/>
        <v>źle</v>
      </c>
      <c r="P137" s="46">
        <f t="shared" si="47"/>
        <v>0</v>
      </c>
      <c r="Q137" s="46" t="str">
        <f t="shared" si="38"/>
        <v>źle</v>
      </c>
      <c r="R137" s="46">
        <f t="shared" si="48"/>
        <v>0</v>
      </c>
      <c r="S137" s="46" t="str">
        <f t="shared" si="49"/>
        <v>źle</v>
      </c>
      <c r="T137" s="46">
        <f t="shared" si="50"/>
        <v>0</v>
      </c>
      <c r="U137" s="46">
        <v>135</v>
      </c>
    </row>
    <row r="138" spans="1:21">
      <c r="A138" t="s">
        <v>474</v>
      </c>
      <c r="B138">
        <v>2</v>
      </c>
      <c r="C138" s="46" t="str">
        <f t="shared" si="39"/>
        <v>źle</v>
      </c>
      <c r="D138" s="46">
        <f>1+235-COUNTIF(sym!D138:D$237,0)-U138</f>
        <v>0</v>
      </c>
      <c r="E138" s="46" t="str">
        <f t="shared" si="34"/>
        <v>źle</v>
      </c>
      <c r="F138" s="46">
        <f t="shared" si="40"/>
        <v>0</v>
      </c>
      <c r="G138" s="46" t="str">
        <f t="shared" si="35"/>
        <v>źle</v>
      </c>
      <c r="H138" s="46">
        <f t="shared" si="41"/>
        <v>0</v>
      </c>
      <c r="I138" s="46" t="str">
        <f t="shared" si="36"/>
        <v>źle</v>
      </c>
      <c r="J138" s="46">
        <f t="shared" si="42"/>
        <v>0</v>
      </c>
      <c r="K138" s="46" t="str">
        <f t="shared" si="37"/>
        <v>2B4P Matematyka Renata Dyk (DR)</v>
      </c>
      <c r="L138" s="46">
        <f t="shared" si="43"/>
        <v>2</v>
      </c>
      <c r="M138" s="55" t="str">
        <f t="shared" si="44"/>
        <v>2B4P Matematyka Renata Dyk (DR)</v>
      </c>
      <c r="N138" s="46">
        <f t="shared" si="45"/>
        <v>2</v>
      </c>
      <c r="O138" s="46" t="str">
        <f t="shared" si="46"/>
        <v>źle</v>
      </c>
      <c r="P138" s="46">
        <f t="shared" si="47"/>
        <v>0</v>
      </c>
      <c r="Q138" s="46" t="str">
        <f t="shared" si="38"/>
        <v>źle</v>
      </c>
      <c r="R138" s="46">
        <f t="shared" si="48"/>
        <v>0</v>
      </c>
      <c r="S138" s="46" t="str">
        <f t="shared" si="49"/>
        <v>źle</v>
      </c>
      <c r="T138" s="46">
        <f t="shared" si="50"/>
        <v>0</v>
      </c>
      <c r="U138" s="46">
        <v>136</v>
      </c>
    </row>
    <row r="139" spans="1:21">
      <c r="A139" t="s">
        <v>466</v>
      </c>
      <c r="B139">
        <v>1</v>
      </c>
      <c r="C139" s="46" t="str">
        <f t="shared" si="39"/>
        <v>źle</v>
      </c>
      <c r="D139" s="46">
        <f>1+235-COUNTIF(sym!D139:D$237,0)-U139</f>
        <v>0</v>
      </c>
      <c r="E139" s="46" t="str">
        <f t="shared" si="34"/>
        <v>źle</v>
      </c>
      <c r="F139" s="46">
        <f t="shared" si="40"/>
        <v>0</v>
      </c>
      <c r="G139" s="46" t="str">
        <f t="shared" si="35"/>
        <v>źle</v>
      </c>
      <c r="H139" s="46">
        <f t="shared" si="41"/>
        <v>0</v>
      </c>
      <c r="I139" s="46" t="str">
        <f t="shared" si="36"/>
        <v>źle</v>
      </c>
      <c r="J139" s="46">
        <f t="shared" si="42"/>
        <v>0</v>
      </c>
      <c r="K139" s="46" t="str">
        <f t="shared" si="37"/>
        <v>2B4P Matematyka rozszerzona Renata Dyk (DR)</v>
      </c>
      <c r="L139" s="46">
        <f t="shared" si="43"/>
        <v>1</v>
      </c>
      <c r="M139" s="55" t="str">
        <f t="shared" si="44"/>
        <v>2B4P Matematyka rozszerzona Renata Dyk (DR)</v>
      </c>
      <c r="N139" s="46">
        <f t="shared" si="45"/>
        <v>1</v>
      </c>
      <c r="O139" s="46" t="str">
        <f t="shared" si="46"/>
        <v>źle</v>
      </c>
      <c r="P139" s="46">
        <f t="shared" si="47"/>
        <v>0</v>
      </c>
      <c r="Q139" s="46" t="str">
        <f t="shared" si="38"/>
        <v>źle</v>
      </c>
      <c r="R139" s="46">
        <f t="shared" si="48"/>
        <v>0</v>
      </c>
      <c r="S139" s="46" t="str">
        <f t="shared" si="49"/>
        <v>źle</v>
      </c>
      <c r="T139" s="46">
        <f t="shared" si="50"/>
        <v>0</v>
      </c>
      <c r="U139" s="46">
        <v>137</v>
      </c>
    </row>
    <row r="140" spans="1:21">
      <c r="A140" t="s">
        <v>520</v>
      </c>
      <c r="B140">
        <v>1</v>
      </c>
      <c r="C140" s="46" t="str">
        <f t="shared" si="39"/>
        <v>źle</v>
      </c>
      <c r="D140" s="46">
        <f>1+235-COUNTIF(sym!D140:D$237,0)-U140</f>
        <v>0</v>
      </c>
      <c r="E140" s="46" t="str">
        <f t="shared" si="34"/>
        <v>źle</v>
      </c>
      <c r="F140" s="46">
        <f t="shared" si="40"/>
        <v>0</v>
      </c>
      <c r="G140" s="46" t="str">
        <f t="shared" si="35"/>
        <v>źle</v>
      </c>
      <c r="H140" s="46">
        <f t="shared" si="41"/>
        <v>0</v>
      </c>
      <c r="I140" s="46" t="str">
        <f t="shared" si="36"/>
        <v>źle</v>
      </c>
      <c r="J140" s="46">
        <f t="shared" si="42"/>
        <v>0</v>
      </c>
      <c r="K140" s="46" t="str">
        <f t="shared" si="37"/>
        <v>2B4P Podstawy przedsiębiorczości Anna Małgorzata Kowalik (Ko)</v>
      </c>
      <c r="L140" s="46">
        <f t="shared" si="43"/>
        <v>1</v>
      </c>
      <c r="M140" s="55" t="str">
        <f t="shared" si="44"/>
        <v>2B4P Podstawy przedsiębiorczości Anna Małgorzata Kowalik (Ko)</v>
      </c>
      <c r="N140" s="46">
        <f t="shared" si="45"/>
        <v>1</v>
      </c>
      <c r="O140" s="46" t="str">
        <f t="shared" si="46"/>
        <v>źle</v>
      </c>
      <c r="P140" s="46">
        <f t="shared" si="47"/>
        <v>0</v>
      </c>
      <c r="Q140" s="46" t="str">
        <f t="shared" si="38"/>
        <v>źle</v>
      </c>
      <c r="R140" s="46">
        <f t="shared" si="48"/>
        <v>0</v>
      </c>
      <c r="S140" s="46" t="str">
        <f t="shared" si="49"/>
        <v>źle</v>
      </c>
      <c r="T140" s="46">
        <f t="shared" si="50"/>
        <v>0</v>
      </c>
      <c r="U140" s="46">
        <v>138</v>
      </c>
    </row>
    <row r="141" spans="1:21">
      <c r="A141" t="s">
        <v>586</v>
      </c>
      <c r="B141">
        <v>2</v>
      </c>
      <c r="C141" s="46" t="str">
        <f t="shared" si="39"/>
        <v>źle</v>
      </c>
      <c r="D141" s="46">
        <f>1+235-COUNTIF(sym!D141:D$237,0)-U141</f>
        <v>0</v>
      </c>
      <c r="E141" s="46" t="str">
        <f t="shared" si="34"/>
        <v>źle</v>
      </c>
      <c r="F141" s="46">
        <f t="shared" si="40"/>
        <v>0</v>
      </c>
      <c r="G141" s="46" t="str">
        <f t="shared" si="35"/>
        <v>źle</v>
      </c>
      <c r="H141" s="46">
        <f t="shared" si="41"/>
        <v>0</v>
      </c>
      <c r="I141" s="46" t="str">
        <f t="shared" si="36"/>
        <v>źle</v>
      </c>
      <c r="J141" s="46">
        <f t="shared" si="42"/>
        <v>0</v>
      </c>
      <c r="K141" s="46" t="str">
        <f t="shared" si="37"/>
        <v>2B4P Religia Ryszard Siedlecki (RS)</v>
      </c>
      <c r="L141" s="46">
        <f t="shared" si="43"/>
        <v>2</v>
      </c>
      <c r="M141" s="55" t="str">
        <f t="shared" si="44"/>
        <v>2B4P Religia Ryszard Siedlecki (RS)</v>
      </c>
      <c r="N141" s="46">
        <f t="shared" si="45"/>
        <v>2</v>
      </c>
      <c r="O141" s="46" t="str">
        <f t="shared" si="46"/>
        <v>źle</v>
      </c>
      <c r="P141" s="46">
        <f t="shared" si="47"/>
        <v>0</v>
      </c>
      <c r="Q141" s="46" t="str">
        <f t="shared" si="38"/>
        <v>źle</v>
      </c>
      <c r="R141" s="46">
        <f t="shared" si="48"/>
        <v>0</v>
      </c>
      <c r="S141" s="46" t="str">
        <f t="shared" si="49"/>
        <v>źle</v>
      </c>
      <c r="T141" s="46">
        <f t="shared" si="50"/>
        <v>0</v>
      </c>
      <c r="U141" s="46">
        <v>139</v>
      </c>
    </row>
    <row r="142" spans="1:21">
      <c r="A142" t="s">
        <v>590</v>
      </c>
      <c r="B142">
        <v>1</v>
      </c>
      <c r="C142" s="46" t="str">
        <f t="shared" si="39"/>
        <v>źle</v>
      </c>
      <c r="D142" s="46">
        <f>1+235-COUNTIF(sym!D142:D$237,0)-U142</f>
        <v>0</v>
      </c>
      <c r="E142" s="46" t="str">
        <f t="shared" si="34"/>
        <v>źle</v>
      </c>
      <c r="F142" s="46">
        <f t="shared" si="40"/>
        <v>0</v>
      </c>
      <c r="G142" s="46" t="str">
        <f t="shared" si="35"/>
        <v>źle</v>
      </c>
      <c r="H142" s="46">
        <f t="shared" si="41"/>
        <v>0</v>
      </c>
      <c r="I142" s="46" t="str">
        <f t="shared" si="36"/>
        <v>źle</v>
      </c>
      <c r="J142" s="46">
        <f t="shared" si="42"/>
        <v>0</v>
      </c>
      <c r="K142" s="46" t="str">
        <f t="shared" si="37"/>
        <v>2B4P Zajęcia z wychowawcą Anna Skubisz (SA)</v>
      </c>
      <c r="L142" s="46">
        <f t="shared" si="43"/>
        <v>1</v>
      </c>
      <c r="M142" s="55" t="str">
        <f t="shared" si="44"/>
        <v>2B4P Zajęcia z wychowawcą Anna Skubisz (SA)</v>
      </c>
      <c r="N142" s="46">
        <f t="shared" si="45"/>
        <v>1</v>
      </c>
      <c r="O142" s="46" t="str">
        <f t="shared" si="46"/>
        <v>źle</v>
      </c>
      <c r="P142" s="46">
        <f t="shared" si="47"/>
        <v>0</v>
      </c>
      <c r="Q142" s="46" t="str">
        <f t="shared" si="38"/>
        <v>źle</v>
      </c>
      <c r="R142" s="46">
        <f t="shared" si="48"/>
        <v>0</v>
      </c>
      <c r="S142" s="46" t="str">
        <f t="shared" si="49"/>
        <v>źle</v>
      </c>
      <c r="T142" s="46">
        <f t="shared" si="50"/>
        <v>0</v>
      </c>
      <c r="U142" s="46">
        <v>140</v>
      </c>
    </row>
    <row r="143" spans="1:21">
      <c r="A143" t="s">
        <v>514</v>
      </c>
      <c r="B143">
        <v>1</v>
      </c>
      <c r="C143" s="46" t="str">
        <f t="shared" si="39"/>
        <v>źle</v>
      </c>
      <c r="D143" s="46">
        <f>1+235-COUNTIF(sym!D143:D$237,0)-U143</f>
        <v>0</v>
      </c>
      <c r="E143" s="46" t="str">
        <f t="shared" si="34"/>
        <v>źle</v>
      </c>
      <c r="F143" s="46">
        <f t="shared" si="40"/>
        <v>0</v>
      </c>
      <c r="G143" s="46" t="str">
        <f t="shared" si="35"/>
        <v>źle</v>
      </c>
      <c r="H143" s="46">
        <f t="shared" si="41"/>
        <v>0</v>
      </c>
      <c r="I143" s="46" t="str">
        <f t="shared" si="36"/>
        <v>źle</v>
      </c>
      <c r="J143" s="46">
        <f t="shared" si="42"/>
        <v>0</v>
      </c>
      <c r="K143" s="46" t="str">
        <f t="shared" si="37"/>
        <v>2B4P|311515 Działalność gospodarcza w rolnictwie Anna Małgorzata Kowalik (Ko)</v>
      </c>
      <c r="L143" s="46">
        <f t="shared" si="43"/>
        <v>1</v>
      </c>
      <c r="M143" s="55" t="str">
        <f t="shared" si="44"/>
        <v>2B4P|311515 Działalność gospodarcza w rolnictwie Anna Małgorzata Kowalik (Ko)</v>
      </c>
      <c r="N143" s="46">
        <f t="shared" si="45"/>
        <v>1</v>
      </c>
      <c r="O143" s="46" t="str">
        <f t="shared" si="46"/>
        <v>źle</v>
      </c>
      <c r="P143" s="46">
        <f t="shared" si="47"/>
        <v>0</v>
      </c>
      <c r="Q143" s="46" t="str">
        <f t="shared" si="38"/>
        <v>źle</v>
      </c>
      <c r="R143" s="46">
        <f t="shared" si="48"/>
        <v>0</v>
      </c>
      <c r="S143" s="46" t="str">
        <f t="shared" si="49"/>
        <v>źle</v>
      </c>
      <c r="T143" s="46">
        <f t="shared" si="50"/>
        <v>0</v>
      </c>
      <c r="U143" s="46">
        <v>141</v>
      </c>
    </row>
    <row r="144" spans="1:21">
      <c r="A144" t="s">
        <v>527</v>
      </c>
      <c r="B144">
        <v>6</v>
      </c>
      <c r="C144" s="46" t="str">
        <f t="shared" si="39"/>
        <v>źle</v>
      </c>
      <c r="D144" s="46">
        <f>1+235-COUNTIF(sym!D144:D$237,0)-U144</f>
        <v>0</v>
      </c>
      <c r="E144" s="46" t="str">
        <f t="shared" si="34"/>
        <v>źle</v>
      </c>
      <c r="F144" s="46">
        <f t="shared" si="40"/>
        <v>0</v>
      </c>
      <c r="G144" s="46" t="str">
        <f t="shared" si="35"/>
        <v>źle</v>
      </c>
      <c r="H144" s="46">
        <f t="shared" si="41"/>
        <v>0</v>
      </c>
      <c r="I144" s="46" t="str">
        <f t="shared" si="36"/>
        <v>źle</v>
      </c>
      <c r="J144" s="46">
        <f t="shared" si="42"/>
        <v>0</v>
      </c>
      <c r="K144" s="46" t="str">
        <f t="shared" si="37"/>
        <v>2B4P|311515 Eksploatacja maszyn rolniczych Mariusz Kubina  (MK)</v>
      </c>
      <c r="L144" s="46">
        <f t="shared" si="43"/>
        <v>6</v>
      </c>
      <c r="M144" s="55" t="str">
        <f t="shared" si="44"/>
        <v>2B4P|311515 Eksploatacja maszyn rolniczych Mariusz Kubina  (MK)</v>
      </c>
      <c r="N144" s="46">
        <f t="shared" si="45"/>
        <v>6</v>
      </c>
      <c r="O144" s="46" t="str">
        <f t="shared" si="46"/>
        <v>źle</v>
      </c>
      <c r="P144" s="46">
        <f t="shared" si="47"/>
        <v>0</v>
      </c>
      <c r="Q144" s="46" t="str">
        <f t="shared" si="38"/>
        <v>źle</v>
      </c>
      <c r="R144" s="46">
        <f t="shared" si="48"/>
        <v>0</v>
      </c>
      <c r="S144" s="46" t="str">
        <f t="shared" si="49"/>
        <v>źle</v>
      </c>
      <c r="T144" s="46">
        <f t="shared" si="50"/>
        <v>0</v>
      </c>
      <c r="U144" s="46">
        <v>142</v>
      </c>
    </row>
    <row r="145" spans="1:21">
      <c r="A145" t="s">
        <v>461</v>
      </c>
      <c r="B145">
        <v>6</v>
      </c>
      <c r="C145" s="46" t="str">
        <f t="shared" si="39"/>
        <v>źle</v>
      </c>
      <c r="D145" s="46">
        <f>1+235-COUNTIF(sym!D145:D$237,0)-U145</f>
        <v>0</v>
      </c>
      <c r="E145" s="46" t="str">
        <f t="shared" si="34"/>
        <v>źle</v>
      </c>
      <c r="F145" s="46">
        <f t="shared" si="40"/>
        <v>0</v>
      </c>
      <c r="G145" s="46" t="str">
        <f t="shared" si="35"/>
        <v>źle</v>
      </c>
      <c r="H145" s="46">
        <f t="shared" si="41"/>
        <v>0</v>
      </c>
      <c r="I145" s="46" t="str">
        <f t="shared" si="36"/>
        <v>źle</v>
      </c>
      <c r="J145" s="46">
        <f t="shared" si="42"/>
        <v>0</v>
      </c>
      <c r="K145" s="46" t="str">
        <f t="shared" si="37"/>
        <v>2B4P|311515 Eksploatacja pojazdów rolniczych Roman Zbigniew Dyjach (RD)</v>
      </c>
      <c r="L145" s="46">
        <f t="shared" si="43"/>
        <v>6</v>
      </c>
      <c r="M145" s="55" t="str">
        <f t="shared" si="44"/>
        <v>2B4P|311515 Eksploatacja pojazdów rolniczych Roman Zbigniew Dyjach (RD)</v>
      </c>
      <c r="N145" s="46">
        <f t="shared" si="45"/>
        <v>6</v>
      </c>
      <c r="O145" s="46" t="str">
        <f t="shared" si="46"/>
        <v>źle</v>
      </c>
      <c r="P145" s="46">
        <f t="shared" si="47"/>
        <v>0</v>
      </c>
      <c r="Q145" s="46" t="str">
        <f t="shared" si="38"/>
        <v>źle</v>
      </c>
      <c r="R145" s="46">
        <f t="shared" si="48"/>
        <v>0</v>
      </c>
      <c r="S145" s="46" t="str">
        <f t="shared" si="49"/>
        <v>źle</v>
      </c>
      <c r="T145" s="46">
        <f t="shared" si="50"/>
        <v>0</v>
      </c>
      <c r="U145" s="46">
        <v>143</v>
      </c>
    </row>
    <row r="146" spans="1:21">
      <c r="A146" t="s">
        <v>419</v>
      </c>
      <c r="B146">
        <v>2</v>
      </c>
      <c r="C146" s="46" t="str">
        <f t="shared" si="39"/>
        <v>źle</v>
      </c>
      <c r="D146" s="46">
        <f>1+235-COUNTIF(sym!D146:D$237,0)-U146</f>
        <v>0</v>
      </c>
      <c r="E146" s="46" t="str">
        <f t="shared" si="34"/>
        <v>źle</v>
      </c>
      <c r="F146" s="46">
        <f t="shared" si="40"/>
        <v>0</v>
      </c>
      <c r="G146" s="46" t="str">
        <f t="shared" si="35"/>
        <v>źle</v>
      </c>
      <c r="H146" s="46">
        <f t="shared" si="41"/>
        <v>0</v>
      </c>
      <c r="I146" s="46" t="str">
        <f t="shared" si="36"/>
        <v>źle</v>
      </c>
      <c r="J146" s="46">
        <f t="shared" si="42"/>
        <v>0</v>
      </c>
      <c r="K146" s="46" t="str">
        <f t="shared" si="37"/>
        <v>2B4P|311515 Maszyny rolnicze Janusz Łaniewski (JŁ)</v>
      </c>
      <c r="L146" s="46">
        <f t="shared" si="43"/>
        <v>2</v>
      </c>
      <c r="M146" s="55" t="str">
        <f t="shared" si="44"/>
        <v>2B4P|311515 Maszyny rolnicze Janusz Łaniewski (JŁ)</v>
      </c>
      <c r="N146" s="46">
        <f t="shared" si="45"/>
        <v>2</v>
      </c>
      <c r="O146" s="46" t="str">
        <f t="shared" si="46"/>
        <v>źle</v>
      </c>
      <c r="P146" s="46">
        <f t="shared" si="47"/>
        <v>0</v>
      </c>
      <c r="Q146" s="46" t="str">
        <f t="shared" si="38"/>
        <v>źle</v>
      </c>
      <c r="R146" s="46">
        <f t="shared" si="48"/>
        <v>0</v>
      </c>
      <c r="S146" s="46" t="str">
        <f t="shared" si="49"/>
        <v>źle</v>
      </c>
      <c r="T146" s="46">
        <f t="shared" si="50"/>
        <v>0</v>
      </c>
      <c r="U146" s="46">
        <v>144</v>
      </c>
    </row>
    <row r="147" spans="1:21">
      <c r="A147" t="s">
        <v>595</v>
      </c>
      <c r="B147">
        <v>1</v>
      </c>
      <c r="C147" s="46" t="str">
        <f t="shared" si="39"/>
        <v>źle</v>
      </c>
      <c r="D147" s="46">
        <f>1+235-COUNTIF(sym!D147:D$237,0)-U147</f>
        <v>0</v>
      </c>
      <c r="E147" s="46" t="str">
        <f t="shared" si="34"/>
        <v>źle</v>
      </c>
      <c r="F147" s="46">
        <f t="shared" si="40"/>
        <v>0</v>
      </c>
      <c r="G147" s="46" t="str">
        <f t="shared" si="35"/>
        <v>źle</v>
      </c>
      <c r="H147" s="46">
        <f t="shared" si="41"/>
        <v>0</v>
      </c>
      <c r="I147" s="46" t="str">
        <f t="shared" si="36"/>
        <v>źle</v>
      </c>
      <c r="J147" s="46">
        <f t="shared" si="42"/>
        <v>0</v>
      </c>
      <c r="K147" s="46" t="str">
        <f t="shared" si="37"/>
        <v>2B4P|311515 Podstawy konstrukcji maszyn ee Anna Skubisz (SA)</v>
      </c>
      <c r="L147" s="46">
        <f t="shared" si="43"/>
        <v>1</v>
      </c>
      <c r="M147" s="55" t="str">
        <f t="shared" si="44"/>
        <v>2B4P|311515 Podstawy konstrukcji maszyn ee Anna Skubisz (SA)</v>
      </c>
      <c r="N147" s="46">
        <f t="shared" si="45"/>
        <v>1</v>
      </c>
      <c r="O147" s="46" t="str">
        <f t="shared" si="46"/>
        <v>źle</v>
      </c>
      <c r="P147" s="46">
        <f t="shared" si="47"/>
        <v>0</v>
      </c>
      <c r="Q147" s="46" t="str">
        <f t="shared" si="38"/>
        <v>źle</v>
      </c>
      <c r="R147" s="46">
        <f t="shared" si="48"/>
        <v>0</v>
      </c>
      <c r="S147" s="46" t="str">
        <f t="shared" si="49"/>
        <v>źle</v>
      </c>
      <c r="T147" s="46">
        <f t="shared" si="50"/>
        <v>0</v>
      </c>
      <c r="U147" s="46">
        <v>145</v>
      </c>
    </row>
    <row r="148" spans="1:21">
      <c r="A148" t="s">
        <v>423</v>
      </c>
      <c r="B148">
        <v>1</v>
      </c>
      <c r="C148" s="46" t="str">
        <f t="shared" si="39"/>
        <v>źle</v>
      </c>
      <c r="D148" s="46">
        <f>1+235-COUNTIF(sym!D148:D$237,0)-U148</f>
        <v>0</v>
      </c>
      <c r="E148" s="46" t="str">
        <f t="shared" si="34"/>
        <v>źle</v>
      </c>
      <c r="F148" s="46">
        <f t="shared" si="40"/>
        <v>0</v>
      </c>
      <c r="G148" s="46" t="str">
        <f t="shared" si="35"/>
        <v>źle</v>
      </c>
      <c r="H148" s="46">
        <f t="shared" si="41"/>
        <v>0</v>
      </c>
      <c r="I148" s="46" t="str">
        <f t="shared" si="36"/>
        <v>źle</v>
      </c>
      <c r="J148" s="46">
        <f t="shared" si="42"/>
        <v>0</v>
      </c>
      <c r="K148" s="46" t="str">
        <f t="shared" si="37"/>
        <v>2B4P|311515 Pojazdy rolnicze Janusz Łaniewski (JŁ)</v>
      </c>
      <c r="L148" s="46">
        <f t="shared" si="43"/>
        <v>1</v>
      </c>
      <c r="M148" s="55" t="str">
        <f t="shared" si="44"/>
        <v>2B4P|311515 Pojazdy rolnicze Janusz Łaniewski (JŁ)</v>
      </c>
      <c r="N148" s="46">
        <f t="shared" si="45"/>
        <v>1</v>
      </c>
      <c r="O148" s="46" t="str">
        <f t="shared" si="46"/>
        <v>źle</v>
      </c>
      <c r="P148" s="46">
        <f t="shared" si="47"/>
        <v>0</v>
      </c>
      <c r="Q148" s="46" t="str">
        <f t="shared" si="38"/>
        <v>źle</v>
      </c>
      <c r="R148" s="46">
        <f t="shared" si="48"/>
        <v>0</v>
      </c>
      <c r="S148" s="46" t="str">
        <f t="shared" si="49"/>
        <v>źle</v>
      </c>
      <c r="T148" s="46">
        <f t="shared" si="50"/>
        <v>0</v>
      </c>
      <c r="U148" s="46">
        <v>146</v>
      </c>
    </row>
    <row r="149" spans="1:21">
      <c r="A149" t="s">
        <v>546</v>
      </c>
      <c r="B149">
        <v>1</v>
      </c>
      <c r="C149" s="46" t="str">
        <f t="shared" si="39"/>
        <v>źle</v>
      </c>
      <c r="D149" s="46">
        <f>1+235-COUNTIF(sym!D149:D$237,0)-U149</f>
        <v>0</v>
      </c>
      <c r="E149" s="46" t="str">
        <f t="shared" si="34"/>
        <v>źle</v>
      </c>
      <c r="F149" s="46">
        <f t="shared" si="40"/>
        <v>0</v>
      </c>
      <c r="G149" s="46" t="str">
        <f t="shared" si="35"/>
        <v>źle</v>
      </c>
      <c r="H149" s="46">
        <f t="shared" si="41"/>
        <v>0</v>
      </c>
      <c r="I149" s="46" t="str">
        <f t="shared" si="36"/>
        <v>źle</v>
      </c>
      <c r="J149" s="46">
        <f t="shared" si="42"/>
        <v>0</v>
      </c>
      <c r="K149" s="46" t="str">
        <f t="shared" si="37"/>
        <v>2B4P|311515 Przepisy ruchu drogowego B Krzysztof Rękas (RK)</v>
      </c>
      <c r="L149" s="46">
        <f t="shared" si="43"/>
        <v>1</v>
      </c>
      <c r="M149" s="55" t="str">
        <f t="shared" si="44"/>
        <v>2B4P|311515 Przepisy ruchu drogowego B Krzysztof Rękas (RK)</v>
      </c>
      <c r="N149" s="46">
        <f t="shared" si="45"/>
        <v>1</v>
      </c>
      <c r="O149" s="46" t="str">
        <f t="shared" si="46"/>
        <v>źle</v>
      </c>
      <c r="P149" s="46">
        <f t="shared" si="47"/>
        <v>0</v>
      </c>
      <c r="Q149" s="46" t="str">
        <f t="shared" si="38"/>
        <v>źle</v>
      </c>
      <c r="R149" s="46">
        <f t="shared" si="48"/>
        <v>0</v>
      </c>
      <c r="S149" s="46" t="str">
        <f t="shared" si="49"/>
        <v>źle</v>
      </c>
      <c r="T149" s="46">
        <f t="shared" si="50"/>
        <v>0</v>
      </c>
      <c r="U149" s="46">
        <v>147</v>
      </c>
    </row>
    <row r="150" spans="1:21">
      <c r="A150" t="s">
        <v>505</v>
      </c>
      <c r="B150">
        <v>3</v>
      </c>
      <c r="C150" s="46" t="str">
        <f t="shared" si="39"/>
        <v>źle</v>
      </c>
      <c r="D150" s="46">
        <f>1+235-COUNTIF(sym!D150:D$237,0)-U150</f>
        <v>0</v>
      </c>
      <c r="E150" s="46" t="str">
        <f t="shared" si="34"/>
        <v>źle</v>
      </c>
      <c r="F150" s="46">
        <f t="shared" si="40"/>
        <v>0</v>
      </c>
      <c r="G150" s="46" t="str">
        <f t="shared" si="35"/>
        <v>źle</v>
      </c>
      <c r="H150" s="46">
        <f t="shared" si="41"/>
        <v>0</v>
      </c>
      <c r="I150" s="46" t="str">
        <f t="shared" si="36"/>
        <v>źle</v>
      </c>
      <c r="J150" s="46">
        <f t="shared" si="42"/>
        <v>0</v>
      </c>
      <c r="K150" s="46" t="str">
        <f t="shared" si="37"/>
        <v>2B4P|343404 Obsługa konsumenta Justyna Klejna (JK)</v>
      </c>
      <c r="L150" s="46">
        <f t="shared" si="43"/>
        <v>3</v>
      </c>
      <c r="M150" s="55" t="str">
        <f t="shared" si="44"/>
        <v>2B4P|343404 Obsługa konsumenta Justyna Klejna (JK)</v>
      </c>
      <c r="N150" s="46">
        <f t="shared" si="45"/>
        <v>3</v>
      </c>
      <c r="O150" s="46" t="str">
        <f t="shared" si="46"/>
        <v>źle</v>
      </c>
      <c r="P150" s="46">
        <f t="shared" si="47"/>
        <v>0</v>
      </c>
      <c r="Q150" s="46" t="str">
        <f t="shared" si="38"/>
        <v>źle</v>
      </c>
      <c r="R150" s="46">
        <f t="shared" si="48"/>
        <v>0</v>
      </c>
      <c r="S150" s="46" t="str">
        <f t="shared" si="49"/>
        <v>źle</v>
      </c>
      <c r="T150" s="46">
        <f t="shared" si="50"/>
        <v>0</v>
      </c>
      <c r="U150" s="46">
        <v>148</v>
      </c>
    </row>
    <row r="151" spans="1:21">
      <c r="A151" t="s">
        <v>512</v>
      </c>
      <c r="B151">
        <v>2</v>
      </c>
      <c r="C151" s="46" t="str">
        <f t="shared" si="39"/>
        <v>źle</v>
      </c>
      <c r="D151" s="46">
        <f>1+235-COUNTIF(sym!D151:D$237,0)-U151</f>
        <v>0</v>
      </c>
      <c r="E151" s="46" t="str">
        <f t="shared" si="34"/>
        <v>źle</v>
      </c>
      <c r="F151" s="46">
        <f t="shared" si="40"/>
        <v>0</v>
      </c>
      <c r="G151" s="46" t="str">
        <f t="shared" si="35"/>
        <v>źle</v>
      </c>
      <c r="H151" s="46">
        <f t="shared" si="41"/>
        <v>0</v>
      </c>
      <c r="I151" s="46" t="str">
        <f t="shared" si="36"/>
        <v>źle</v>
      </c>
      <c r="J151" s="46">
        <f t="shared" si="42"/>
        <v>0</v>
      </c>
      <c r="K151" s="46" t="str">
        <f t="shared" si="37"/>
        <v>2B4P|343404 Planowanie i rachunkowość w gastronomii Anna Małgorzata Kowalik (Ko)</v>
      </c>
      <c r="L151" s="46">
        <f t="shared" si="43"/>
        <v>2</v>
      </c>
      <c r="M151" s="55" t="str">
        <f t="shared" si="44"/>
        <v>2B4P|343404 Planowanie i rachunkowość w gastronomii Anna Małgorzata Kowalik (Ko)</v>
      </c>
      <c r="N151" s="46">
        <f t="shared" si="45"/>
        <v>2</v>
      </c>
      <c r="O151" s="46" t="str">
        <f t="shared" si="46"/>
        <v>źle</v>
      </c>
      <c r="P151" s="46">
        <f t="shared" si="47"/>
        <v>0</v>
      </c>
      <c r="Q151" s="46" t="str">
        <f t="shared" si="38"/>
        <v>źle</v>
      </c>
      <c r="R151" s="46">
        <f t="shared" si="48"/>
        <v>0</v>
      </c>
      <c r="S151" s="46" t="str">
        <f t="shared" si="49"/>
        <v>źle</v>
      </c>
      <c r="T151" s="46">
        <f t="shared" si="50"/>
        <v>0</v>
      </c>
      <c r="U151" s="46">
        <v>149</v>
      </c>
    </row>
    <row r="152" spans="1:21">
      <c r="A152" t="s">
        <v>515</v>
      </c>
      <c r="B152">
        <v>1</v>
      </c>
      <c r="C152" s="46" t="str">
        <f t="shared" si="39"/>
        <v>źle</v>
      </c>
      <c r="D152" s="46">
        <f>1+235-COUNTIF(sym!D152:D$237,0)-U152</f>
        <v>0</v>
      </c>
      <c r="E152" s="46" t="str">
        <f t="shared" si="34"/>
        <v>źle</v>
      </c>
      <c r="F152" s="46">
        <f t="shared" si="40"/>
        <v>0</v>
      </c>
      <c r="G152" s="46" t="str">
        <f t="shared" si="35"/>
        <v>źle</v>
      </c>
      <c r="H152" s="46">
        <f t="shared" si="41"/>
        <v>0</v>
      </c>
      <c r="I152" s="46" t="str">
        <f t="shared" si="36"/>
        <v>źle</v>
      </c>
      <c r="J152" s="46">
        <f t="shared" si="42"/>
        <v>0</v>
      </c>
      <c r="K152" s="46" t="str">
        <f t="shared" si="37"/>
        <v>2B4P|343404 Podejmowanie i prowadzenie działalności gospodarczej Anna Małgorzata Kowalik (Ko)</v>
      </c>
      <c r="L152" s="46">
        <f t="shared" si="43"/>
        <v>1</v>
      </c>
      <c r="M152" s="55" t="str">
        <f t="shared" si="44"/>
        <v>2B4P|343404 Podejmowanie i prowadzenie działalności gospodarczej Anna Małgorzata Kowalik (Ko)</v>
      </c>
      <c r="N152" s="46">
        <f t="shared" si="45"/>
        <v>1</v>
      </c>
      <c r="O152" s="46" t="str">
        <f t="shared" si="46"/>
        <v>źle</v>
      </c>
      <c r="P152" s="46">
        <f t="shared" si="47"/>
        <v>0</v>
      </c>
      <c r="Q152" s="46" t="str">
        <f t="shared" si="38"/>
        <v>źle</v>
      </c>
      <c r="R152" s="46">
        <f t="shared" si="48"/>
        <v>0</v>
      </c>
      <c r="S152" s="46" t="str">
        <f t="shared" si="49"/>
        <v>źle</v>
      </c>
      <c r="T152" s="46">
        <f t="shared" si="50"/>
        <v>0</v>
      </c>
      <c r="U152" s="46">
        <v>150</v>
      </c>
    </row>
    <row r="153" spans="1:21">
      <c r="A153" t="s">
        <v>613</v>
      </c>
      <c r="B153">
        <v>3</v>
      </c>
      <c r="C153" s="46" t="str">
        <f t="shared" si="39"/>
        <v>źle</v>
      </c>
      <c r="D153" s="46">
        <f>1+235-COUNTIF(sym!D153:D$237,0)-U153</f>
        <v>0</v>
      </c>
      <c r="E153" s="46" t="str">
        <f t="shared" si="34"/>
        <v>źle</v>
      </c>
      <c r="F153" s="46">
        <f t="shared" si="40"/>
        <v>0</v>
      </c>
      <c r="G153" s="46" t="str">
        <f t="shared" si="35"/>
        <v>źle</v>
      </c>
      <c r="H153" s="46">
        <f t="shared" si="41"/>
        <v>0</v>
      </c>
      <c r="I153" s="46" t="str">
        <f t="shared" si="36"/>
        <v>źle</v>
      </c>
      <c r="J153" s="46">
        <f t="shared" si="42"/>
        <v>0</v>
      </c>
      <c r="K153" s="46" t="str">
        <f t="shared" si="37"/>
        <v>2B4P|343404 Technologia gastronomiczna z towaroznawstwem Anna Watras-Lekan (AW)</v>
      </c>
      <c r="L153" s="46">
        <f t="shared" si="43"/>
        <v>3</v>
      </c>
      <c r="M153" s="55" t="str">
        <f t="shared" si="44"/>
        <v>2B4P|343404 Technologia gastronomiczna z towaroznawstwem Anna Watras-Lekan (AW)</v>
      </c>
      <c r="N153" s="46">
        <f t="shared" si="45"/>
        <v>3</v>
      </c>
      <c r="O153" s="46" t="str">
        <f t="shared" si="46"/>
        <v>źle</v>
      </c>
      <c r="P153" s="46">
        <f t="shared" si="47"/>
        <v>0</v>
      </c>
      <c r="Q153" s="46" t="str">
        <f t="shared" si="38"/>
        <v>źle</v>
      </c>
      <c r="R153" s="46">
        <f t="shared" si="48"/>
        <v>0</v>
      </c>
      <c r="S153" s="46" t="str">
        <f t="shared" si="49"/>
        <v>źle</v>
      </c>
      <c r="T153" s="46">
        <f t="shared" si="50"/>
        <v>0</v>
      </c>
      <c r="U153" s="46">
        <v>151</v>
      </c>
    </row>
    <row r="154" spans="1:21">
      <c r="A154" t="s">
        <v>570</v>
      </c>
      <c r="B154">
        <v>1.67</v>
      </c>
      <c r="C154" s="46" t="str">
        <f t="shared" si="39"/>
        <v>źle</v>
      </c>
      <c r="D154" s="46">
        <f>1+235-COUNTIF(sym!D154:D$237,0)-U154</f>
        <v>0</v>
      </c>
      <c r="E154" s="46" t="str">
        <f t="shared" si="34"/>
        <v>źle</v>
      </c>
      <c r="F154" s="46">
        <f t="shared" si="40"/>
        <v>0</v>
      </c>
      <c r="G154" s="46" t="str">
        <f t="shared" si="35"/>
        <v>źle</v>
      </c>
      <c r="H154" s="46">
        <f t="shared" si="41"/>
        <v>0</v>
      </c>
      <c r="I154" s="46" t="str">
        <f t="shared" si="36"/>
        <v>źle</v>
      </c>
      <c r="J154" s="46">
        <f t="shared" si="42"/>
        <v>0</v>
      </c>
      <c r="K154" s="46" t="str">
        <f t="shared" si="37"/>
        <v>2B4P|343404 Wyposazenie techniczne i bhp Anna Rybak (RA)</v>
      </c>
      <c r="L154" s="46">
        <f t="shared" si="43"/>
        <v>1.67</v>
      </c>
      <c r="M154" s="55" t="str">
        <f t="shared" si="44"/>
        <v>2B4P|343404 Wyposazenie techniczne i bhp Anna Rybak (RA)</v>
      </c>
      <c r="N154" s="46">
        <f t="shared" si="45"/>
        <v>1.67</v>
      </c>
      <c r="O154" s="46" t="str">
        <f t="shared" si="46"/>
        <v>źle</v>
      </c>
      <c r="P154" s="46">
        <f t="shared" si="47"/>
        <v>0</v>
      </c>
      <c r="Q154" s="46" t="str">
        <f t="shared" si="38"/>
        <v>źle</v>
      </c>
      <c r="R154" s="46">
        <f t="shared" si="48"/>
        <v>0</v>
      </c>
      <c r="S154" s="46" t="str">
        <f t="shared" si="49"/>
        <v>źle</v>
      </c>
      <c r="T154" s="46">
        <f t="shared" si="50"/>
        <v>0</v>
      </c>
      <c r="U154" s="46">
        <v>152</v>
      </c>
    </row>
    <row r="155" spans="1:21">
      <c r="A155" t="s">
        <v>611</v>
      </c>
      <c r="B155">
        <v>0.33</v>
      </c>
      <c r="C155" s="46" t="str">
        <f t="shared" si="39"/>
        <v>źle</v>
      </c>
      <c r="D155" s="46">
        <f>1+235-COUNTIF(sym!D155:D$237,0)-U155</f>
        <v>0</v>
      </c>
      <c r="E155" s="46" t="str">
        <f t="shared" si="34"/>
        <v>źle</v>
      </c>
      <c r="F155" s="46">
        <f t="shared" si="40"/>
        <v>0</v>
      </c>
      <c r="G155" s="46" t="str">
        <f t="shared" si="35"/>
        <v>źle</v>
      </c>
      <c r="H155" s="46">
        <f t="shared" si="41"/>
        <v>0</v>
      </c>
      <c r="I155" s="46" t="str">
        <f t="shared" si="36"/>
        <v>źle</v>
      </c>
      <c r="J155" s="46">
        <f t="shared" si="42"/>
        <v>0</v>
      </c>
      <c r="K155" s="46" t="str">
        <f t="shared" si="37"/>
        <v>2B4P|343404 Wyposazenie techniczne i bhp Anna Watras-Lekan (AW)</v>
      </c>
      <c r="L155" s="46">
        <f t="shared" si="43"/>
        <v>0.33</v>
      </c>
      <c r="M155" s="55" t="str">
        <f t="shared" si="44"/>
        <v>2B4P|343404 Wyposazenie techniczne i bhp Anna Watras-Lekan (AW)</v>
      </c>
      <c r="N155" s="46">
        <f t="shared" si="45"/>
        <v>0.33</v>
      </c>
      <c r="O155" s="46" t="str">
        <f t="shared" si="46"/>
        <v>źle</v>
      </c>
      <c r="P155" s="46">
        <f t="shared" si="47"/>
        <v>0</v>
      </c>
      <c r="Q155" s="46" t="str">
        <f t="shared" si="38"/>
        <v>źle</v>
      </c>
      <c r="R155" s="46">
        <f t="shared" si="48"/>
        <v>0</v>
      </c>
      <c r="S155" s="46" t="str">
        <f t="shared" si="49"/>
        <v>źle</v>
      </c>
      <c r="T155" s="46">
        <f t="shared" si="50"/>
        <v>0</v>
      </c>
      <c r="U155" s="46">
        <v>153</v>
      </c>
    </row>
    <row r="156" spans="1:21">
      <c r="A156" t="s">
        <v>508</v>
      </c>
      <c r="B156">
        <v>2</v>
      </c>
      <c r="C156" s="46" t="str">
        <f t="shared" si="39"/>
        <v>źle</v>
      </c>
      <c r="D156" s="46">
        <f>1+235-COUNTIF(sym!D156:D$237,0)-U156</f>
        <v>0</v>
      </c>
      <c r="E156" s="46" t="str">
        <f t="shared" si="34"/>
        <v>źle</v>
      </c>
      <c r="F156" s="46">
        <f t="shared" si="40"/>
        <v>0</v>
      </c>
      <c r="G156" s="46" t="str">
        <f t="shared" si="35"/>
        <v>źle</v>
      </c>
      <c r="H156" s="46">
        <f t="shared" si="41"/>
        <v>0</v>
      </c>
      <c r="I156" s="46" t="str">
        <f t="shared" si="36"/>
        <v>źle</v>
      </c>
      <c r="J156" s="46">
        <f t="shared" si="42"/>
        <v>0</v>
      </c>
      <c r="K156" s="46" t="str">
        <f t="shared" si="37"/>
        <v>2B4P|343404 Zajęcia praktyczne z organizacji produkcji gastronomicznej Justyna Klejna (JK)</v>
      </c>
      <c r="L156" s="46">
        <f t="shared" si="43"/>
        <v>2</v>
      </c>
      <c r="M156" s="55" t="str">
        <f t="shared" si="44"/>
        <v>2B4P|343404 Zajęcia praktyczne z organizacji produkcji gastronomicznej Justyna Klejna (JK)</v>
      </c>
      <c r="N156" s="46">
        <f t="shared" si="45"/>
        <v>2</v>
      </c>
      <c r="O156" s="46" t="str">
        <f t="shared" si="46"/>
        <v>źle</v>
      </c>
      <c r="P156" s="46">
        <f t="shared" si="47"/>
        <v>0</v>
      </c>
      <c r="Q156" s="46" t="str">
        <f t="shared" si="38"/>
        <v>źle</v>
      </c>
      <c r="R156" s="46">
        <f t="shared" si="48"/>
        <v>0</v>
      </c>
      <c r="S156" s="46" t="str">
        <f t="shared" si="49"/>
        <v>źle</v>
      </c>
      <c r="T156" s="46">
        <f t="shared" si="50"/>
        <v>0</v>
      </c>
      <c r="U156" s="46">
        <v>154</v>
      </c>
    </row>
    <row r="157" spans="1:21">
      <c r="A157" t="s">
        <v>454</v>
      </c>
      <c r="B157">
        <v>5</v>
      </c>
      <c r="C157" s="46" t="str">
        <f t="shared" si="39"/>
        <v>źle</v>
      </c>
      <c r="D157" s="46">
        <f>1+235-COUNTIF(sym!D157:D$237,0)-U157</f>
        <v>0</v>
      </c>
      <c r="E157" s="46" t="str">
        <f t="shared" si="34"/>
        <v>źle</v>
      </c>
      <c r="F157" s="46">
        <f t="shared" si="40"/>
        <v>0</v>
      </c>
      <c r="G157" s="46" t="str">
        <f t="shared" si="35"/>
        <v>źle</v>
      </c>
      <c r="H157" s="46">
        <f t="shared" si="41"/>
        <v>0</v>
      </c>
      <c r="I157" s="46" t="str">
        <f t="shared" si="36"/>
        <v>źle</v>
      </c>
      <c r="J157" s="46">
        <f t="shared" si="42"/>
        <v>0</v>
      </c>
      <c r="K157" s="46" t="str">
        <f t="shared" si="37"/>
        <v>2B4P|343404 Zajęcia praktyczne z technologii gastronomicznej Danuta Dudzic (DD)</v>
      </c>
      <c r="L157" s="46">
        <f t="shared" si="43"/>
        <v>5</v>
      </c>
      <c r="M157" s="55" t="str">
        <f t="shared" si="44"/>
        <v>2B4P|343404 Zajęcia praktyczne z technologii gastronomicznej Danuta Dudzic (DD)</v>
      </c>
      <c r="N157" s="46">
        <f t="shared" si="45"/>
        <v>5</v>
      </c>
      <c r="O157" s="46" t="str">
        <f t="shared" si="46"/>
        <v>źle</v>
      </c>
      <c r="P157" s="46">
        <f t="shared" si="47"/>
        <v>0</v>
      </c>
      <c r="Q157" s="46" t="str">
        <f t="shared" si="38"/>
        <v>źle</v>
      </c>
      <c r="R157" s="46">
        <f t="shared" si="48"/>
        <v>0</v>
      </c>
      <c r="S157" s="46" t="str">
        <f t="shared" si="49"/>
        <v>źle</v>
      </c>
      <c r="T157" s="46">
        <f t="shared" si="50"/>
        <v>0</v>
      </c>
      <c r="U157" s="46">
        <v>155</v>
      </c>
    </row>
    <row r="158" spans="1:21">
      <c r="A158" t="s">
        <v>456</v>
      </c>
      <c r="B158">
        <v>2</v>
      </c>
      <c r="C158" s="46" t="str">
        <f t="shared" si="39"/>
        <v>źle</v>
      </c>
      <c r="D158" s="46">
        <f>1+235-COUNTIF(sym!D158:D$237,0)-U158</f>
        <v>0</v>
      </c>
      <c r="E158" s="46" t="str">
        <f t="shared" si="34"/>
        <v>źle</v>
      </c>
      <c r="F158" s="46">
        <f t="shared" si="40"/>
        <v>0</v>
      </c>
      <c r="G158" s="46" t="str">
        <f t="shared" si="35"/>
        <v>źle</v>
      </c>
      <c r="H158" s="46">
        <f t="shared" si="41"/>
        <v>0</v>
      </c>
      <c r="I158" s="46" t="str">
        <f t="shared" si="36"/>
        <v>źle</v>
      </c>
      <c r="J158" s="46">
        <f t="shared" si="42"/>
        <v>0</v>
      </c>
      <c r="K158" s="46" t="str">
        <f t="shared" si="37"/>
        <v>2B4P|343404 Zasady żywienia Danuta Dudzic (DD)</v>
      </c>
      <c r="L158" s="46">
        <f t="shared" si="43"/>
        <v>2</v>
      </c>
      <c r="M158" s="55" t="str">
        <f t="shared" si="44"/>
        <v>2B4P|343404 Zasady żywienia Danuta Dudzic (DD)</v>
      </c>
      <c r="N158" s="46">
        <f t="shared" si="45"/>
        <v>2</v>
      </c>
      <c r="O158" s="46" t="str">
        <f t="shared" si="46"/>
        <v>źle</v>
      </c>
      <c r="P158" s="46">
        <f t="shared" si="47"/>
        <v>0</v>
      </c>
      <c r="Q158" s="46" t="str">
        <f t="shared" si="38"/>
        <v>źle</v>
      </c>
      <c r="R158" s="46">
        <f t="shared" si="48"/>
        <v>0</v>
      </c>
      <c r="S158" s="46" t="str">
        <f t="shared" si="49"/>
        <v>źle</v>
      </c>
      <c r="T158" s="46">
        <f t="shared" si="50"/>
        <v>0</v>
      </c>
      <c r="U158" s="46">
        <v>156</v>
      </c>
    </row>
    <row r="159" spans="1:21">
      <c r="A159" t="s">
        <v>532</v>
      </c>
      <c r="B159">
        <v>3</v>
      </c>
      <c r="C159" s="46" t="str">
        <f t="shared" si="39"/>
        <v>źle</v>
      </c>
      <c r="D159" s="46">
        <f>1+235-COUNTIF(sym!D159:D$237,0)-U159</f>
        <v>0</v>
      </c>
      <c r="E159" s="46" t="str">
        <f t="shared" si="34"/>
        <v>źle</v>
      </c>
      <c r="F159" s="46">
        <f t="shared" si="40"/>
        <v>0</v>
      </c>
      <c r="G159" s="46" t="str">
        <f t="shared" si="35"/>
        <v>źle</v>
      </c>
      <c r="H159" s="46">
        <f t="shared" si="41"/>
        <v>0</v>
      </c>
      <c r="I159" s="46" t="str">
        <f t="shared" si="36"/>
        <v>źle</v>
      </c>
      <c r="J159" s="46">
        <f t="shared" si="42"/>
        <v>0</v>
      </c>
      <c r="K159" s="46" t="str">
        <f t="shared" si="37"/>
        <v>2B4P|dz+3P4|dz Wychowanie fizyczne Beata Maria Maluga (BM)</v>
      </c>
      <c r="L159" s="46">
        <f t="shared" si="43"/>
        <v>3</v>
      </c>
      <c r="M159" s="55" t="str">
        <f t="shared" si="44"/>
        <v>2B4P|dz+3P4|dz Wychowanie fizyczne Beata Maria Maluga (BM)</v>
      </c>
      <c r="N159" s="46">
        <f t="shared" si="45"/>
        <v>3</v>
      </c>
      <c r="O159" s="46" t="str">
        <f t="shared" si="46"/>
        <v>źle</v>
      </c>
      <c r="P159" s="46">
        <f t="shared" si="47"/>
        <v>0</v>
      </c>
      <c r="Q159" s="46" t="str">
        <f t="shared" si="38"/>
        <v>źle</v>
      </c>
      <c r="R159" s="46">
        <f t="shared" si="48"/>
        <v>0</v>
      </c>
      <c r="S159" s="46" t="str">
        <f t="shared" si="49"/>
        <v>źle</v>
      </c>
      <c r="T159" s="46">
        <f t="shared" si="50"/>
        <v>0</v>
      </c>
      <c r="U159" s="46">
        <v>157</v>
      </c>
    </row>
    <row r="160" spans="1:21">
      <c r="A160" t="s">
        <v>496</v>
      </c>
      <c r="B160">
        <v>2</v>
      </c>
      <c r="C160" s="46" t="str">
        <f t="shared" si="39"/>
        <v>źle</v>
      </c>
      <c r="D160" s="46">
        <f>1+235-COUNTIF(sym!D160:D$237,0)-U160</f>
        <v>0</v>
      </c>
      <c r="E160" s="46" t="str">
        <f t="shared" si="34"/>
        <v>źle</v>
      </c>
      <c r="F160" s="46">
        <f t="shared" si="40"/>
        <v>0</v>
      </c>
      <c r="G160" s="46" t="str">
        <f t="shared" si="35"/>
        <v>źle</v>
      </c>
      <c r="H160" s="46">
        <f t="shared" si="41"/>
        <v>0</v>
      </c>
      <c r="I160" s="46" t="str">
        <f t="shared" si="36"/>
        <v>źle</v>
      </c>
      <c r="J160" s="46">
        <f t="shared" si="42"/>
        <v>0</v>
      </c>
      <c r="K160" s="46" t="str">
        <f t="shared" si="37"/>
        <v>źle</v>
      </c>
      <c r="L160" s="46">
        <f t="shared" si="43"/>
        <v>0</v>
      </c>
      <c r="M160" s="55" t="str">
        <f t="shared" si="44"/>
        <v>źle</v>
      </c>
      <c r="N160" s="46">
        <f t="shared" si="45"/>
        <v>0</v>
      </c>
      <c r="O160" s="46" t="str">
        <f t="shared" si="46"/>
        <v>źle</v>
      </c>
      <c r="P160" s="46">
        <f t="shared" si="47"/>
        <v>0</v>
      </c>
      <c r="Q160" s="46" t="str">
        <f t="shared" si="38"/>
        <v>źle</v>
      </c>
      <c r="R160" s="46">
        <f t="shared" si="48"/>
        <v>0</v>
      </c>
      <c r="S160" s="46" t="str">
        <f t="shared" si="49"/>
        <v>źle</v>
      </c>
      <c r="T160" s="46">
        <f t="shared" si="50"/>
        <v>0</v>
      </c>
      <c r="U160" s="46">
        <v>158</v>
      </c>
    </row>
    <row r="161" spans="1:21">
      <c r="A161" t="s">
        <v>496</v>
      </c>
      <c r="B161">
        <v>2</v>
      </c>
      <c r="C161" s="46" t="str">
        <f t="shared" si="39"/>
        <v>źle</v>
      </c>
      <c r="D161" s="46">
        <f>1+235-COUNTIF(sym!D161:D$237,0)-U161</f>
        <v>0</v>
      </c>
      <c r="E161" s="46" t="str">
        <f t="shared" si="34"/>
        <v>źle</v>
      </c>
      <c r="F161" s="46">
        <f t="shared" si="40"/>
        <v>0</v>
      </c>
      <c r="G161" s="46" t="str">
        <f t="shared" si="35"/>
        <v>źle</v>
      </c>
      <c r="H161" s="46">
        <f t="shared" si="41"/>
        <v>0</v>
      </c>
      <c r="I161" s="46" t="str">
        <f t="shared" si="36"/>
        <v>źle</v>
      </c>
      <c r="J161" s="46">
        <f t="shared" si="42"/>
        <v>0</v>
      </c>
      <c r="K161" s="46" t="str">
        <f t="shared" si="37"/>
        <v>źle</v>
      </c>
      <c r="L161" s="46">
        <f t="shared" si="43"/>
        <v>0</v>
      </c>
      <c r="M161" s="55" t="str">
        <f t="shared" si="44"/>
        <v>źle</v>
      </c>
      <c r="N161" s="46">
        <f t="shared" si="45"/>
        <v>0</v>
      </c>
      <c r="O161" s="46" t="str">
        <f t="shared" si="46"/>
        <v>źle</v>
      </c>
      <c r="P161" s="46">
        <f t="shared" si="47"/>
        <v>0</v>
      </c>
      <c r="Q161" s="46" t="str">
        <f t="shared" si="38"/>
        <v>źle</v>
      </c>
      <c r="R161" s="46">
        <f t="shared" si="48"/>
        <v>0</v>
      </c>
      <c r="S161" s="46" t="str">
        <f t="shared" si="49"/>
        <v>źle</v>
      </c>
      <c r="T161" s="46">
        <f t="shared" si="50"/>
        <v>0</v>
      </c>
      <c r="U161" s="46">
        <v>159</v>
      </c>
    </row>
    <row r="162" spans="1:21">
      <c r="A162" t="s">
        <v>426</v>
      </c>
      <c r="B162">
        <v>1</v>
      </c>
      <c r="C162" s="46" t="str">
        <f t="shared" si="39"/>
        <v>źle</v>
      </c>
      <c r="D162" s="46">
        <f>1+235-COUNTIF(sym!D162:D$237,0)-U162</f>
        <v>0</v>
      </c>
      <c r="E162" s="46" t="str">
        <f t="shared" si="34"/>
        <v>źle</v>
      </c>
      <c r="F162" s="46">
        <f t="shared" si="40"/>
        <v>0</v>
      </c>
      <c r="G162" s="46" t="str">
        <f t="shared" si="35"/>
        <v>źle</v>
      </c>
      <c r="H162" s="46">
        <f t="shared" si="41"/>
        <v>0</v>
      </c>
      <c r="I162" s="46" t="str">
        <f t="shared" si="36"/>
        <v>źle</v>
      </c>
      <c r="J162" s="46">
        <f t="shared" si="42"/>
        <v>0</v>
      </c>
      <c r="K162" s="46" t="str">
        <f t="shared" si="37"/>
        <v>źle</v>
      </c>
      <c r="L162" s="46">
        <f t="shared" si="43"/>
        <v>0</v>
      </c>
      <c r="M162" s="55" t="str">
        <f t="shared" si="44"/>
        <v>źle</v>
      </c>
      <c r="N162" s="46">
        <f t="shared" si="45"/>
        <v>0</v>
      </c>
      <c r="O162" s="46" t="str">
        <f t="shared" si="46"/>
        <v>źle</v>
      </c>
      <c r="P162" s="46">
        <f t="shared" si="47"/>
        <v>0</v>
      </c>
      <c r="Q162" s="46" t="str">
        <f t="shared" si="38"/>
        <v>źle</v>
      </c>
      <c r="R162" s="46">
        <f t="shared" si="48"/>
        <v>0</v>
      </c>
      <c r="S162" s="46" t="str">
        <f t="shared" si="49"/>
        <v>źle</v>
      </c>
      <c r="T162" s="46">
        <f t="shared" si="50"/>
        <v>0</v>
      </c>
      <c r="U162" s="46">
        <v>160</v>
      </c>
    </row>
    <row r="163" spans="1:21">
      <c r="A163" t="s">
        <v>549</v>
      </c>
      <c r="B163">
        <v>1</v>
      </c>
      <c r="C163" s="46" t="str">
        <f t="shared" si="39"/>
        <v>źle</v>
      </c>
      <c r="D163" s="46">
        <f>1+235-COUNTIF(sym!D163:D$237,0)-U163</f>
        <v>0</v>
      </c>
      <c r="E163" s="46" t="str">
        <f t="shared" si="34"/>
        <v>źle</v>
      </c>
      <c r="F163" s="46">
        <f t="shared" si="40"/>
        <v>0</v>
      </c>
      <c r="G163" s="46" t="str">
        <f t="shared" si="35"/>
        <v>źle</v>
      </c>
      <c r="H163" s="46">
        <f t="shared" si="41"/>
        <v>0</v>
      </c>
      <c r="I163" s="46" t="str">
        <f t="shared" si="36"/>
        <v>źle</v>
      </c>
      <c r="J163" s="46">
        <f t="shared" si="42"/>
        <v>0</v>
      </c>
      <c r="K163" s="46" t="str">
        <f t="shared" si="37"/>
        <v>źle</v>
      </c>
      <c r="L163" s="46">
        <f t="shared" si="43"/>
        <v>0</v>
      </c>
      <c r="M163" s="55" t="str">
        <f t="shared" si="44"/>
        <v>źle</v>
      </c>
      <c r="N163" s="46">
        <f t="shared" si="45"/>
        <v>0</v>
      </c>
      <c r="O163" s="46" t="str">
        <f t="shared" si="46"/>
        <v>źle</v>
      </c>
      <c r="P163" s="46">
        <f t="shared" si="47"/>
        <v>0</v>
      </c>
      <c r="Q163" s="46" t="str">
        <f t="shared" si="38"/>
        <v>źle</v>
      </c>
      <c r="R163" s="46">
        <f t="shared" si="48"/>
        <v>0</v>
      </c>
      <c r="S163" s="46" t="str">
        <f t="shared" si="49"/>
        <v>źle</v>
      </c>
      <c r="T163" s="46">
        <f t="shared" si="50"/>
        <v>0</v>
      </c>
      <c r="U163" s="46">
        <v>161</v>
      </c>
    </row>
    <row r="164" spans="1:21">
      <c r="A164" t="s">
        <v>549</v>
      </c>
      <c r="B164">
        <v>1</v>
      </c>
      <c r="C164" s="46" t="str">
        <f t="shared" si="39"/>
        <v>źle</v>
      </c>
      <c r="D164" s="46">
        <f>1+235-COUNTIF(sym!D164:D$237,0)-U164</f>
        <v>0</v>
      </c>
      <c r="E164" s="46" t="str">
        <f t="shared" si="34"/>
        <v>źle</v>
      </c>
      <c r="F164" s="46">
        <f t="shared" si="40"/>
        <v>0</v>
      </c>
      <c r="G164" s="46" t="str">
        <f t="shared" si="35"/>
        <v>źle</v>
      </c>
      <c r="H164" s="46">
        <f t="shared" si="41"/>
        <v>0</v>
      </c>
      <c r="I164" s="46" t="str">
        <f t="shared" si="36"/>
        <v>źle</v>
      </c>
      <c r="J164" s="46">
        <f t="shared" si="42"/>
        <v>0</v>
      </c>
      <c r="K164" s="46" t="str">
        <f t="shared" si="37"/>
        <v>źle</v>
      </c>
      <c r="L164" s="46">
        <f t="shared" si="43"/>
        <v>0</v>
      </c>
      <c r="M164" s="55" t="str">
        <f t="shared" si="44"/>
        <v>źle</v>
      </c>
      <c r="N164" s="46">
        <f t="shared" si="45"/>
        <v>0</v>
      </c>
      <c r="O164" s="46" t="str">
        <f t="shared" si="46"/>
        <v>źle</v>
      </c>
      <c r="P164" s="46">
        <f t="shared" si="47"/>
        <v>0</v>
      </c>
      <c r="Q164" s="46" t="str">
        <f t="shared" si="38"/>
        <v>źle</v>
      </c>
      <c r="R164" s="46">
        <f t="shared" si="48"/>
        <v>0</v>
      </c>
      <c r="S164" s="46" t="str">
        <f t="shared" si="49"/>
        <v>źle</v>
      </c>
      <c r="T164" s="46">
        <f t="shared" si="50"/>
        <v>0</v>
      </c>
      <c r="U164" s="46">
        <v>162</v>
      </c>
    </row>
    <row r="165" spans="1:21">
      <c r="A165" t="s">
        <v>428</v>
      </c>
      <c r="B165">
        <v>1</v>
      </c>
      <c r="C165" s="46" t="str">
        <f t="shared" si="39"/>
        <v>źle</v>
      </c>
      <c r="D165" s="46">
        <f>1+235-COUNTIF(sym!D165:D$237,0)-U165</f>
        <v>0</v>
      </c>
      <c r="E165" s="46" t="str">
        <f t="shared" si="34"/>
        <v>źle</v>
      </c>
      <c r="F165" s="46">
        <f t="shared" si="40"/>
        <v>0</v>
      </c>
      <c r="G165" s="46" t="str">
        <f t="shared" si="35"/>
        <v>źle</v>
      </c>
      <c r="H165" s="46">
        <f t="shared" si="41"/>
        <v>0</v>
      </c>
      <c r="I165" s="46" t="str">
        <f t="shared" si="36"/>
        <v>źle</v>
      </c>
      <c r="J165" s="46">
        <f t="shared" si="42"/>
        <v>0</v>
      </c>
      <c r="K165" s="46" t="str">
        <f t="shared" si="37"/>
        <v>źle</v>
      </c>
      <c r="L165" s="46">
        <f t="shared" si="43"/>
        <v>0</v>
      </c>
      <c r="M165" s="55" t="str">
        <f t="shared" si="44"/>
        <v>źle</v>
      </c>
      <c r="N165" s="46">
        <f t="shared" si="45"/>
        <v>0</v>
      </c>
      <c r="O165" s="46" t="str">
        <f t="shared" si="46"/>
        <v>źle</v>
      </c>
      <c r="P165" s="46">
        <f t="shared" si="47"/>
        <v>0</v>
      </c>
      <c r="Q165" s="46" t="str">
        <f t="shared" si="38"/>
        <v>źle</v>
      </c>
      <c r="R165" s="46">
        <f t="shared" si="48"/>
        <v>0</v>
      </c>
      <c r="S165" s="46" t="str">
        <f t="shared" si="49"/>
        <v>źle</v>
      </c>
      <c r="T165" s="46">
        <f t="shared" si="50"/>
        <v>0</v>
      </c>
      <c r="U165" s="46">
        <v>163</v>
      </c>
    </row>
    <row r="166" spans="1:21">
      <c r="A166" t="s">
        <v>428</v>
      </c>
      <c r="B166">
        <v>1</v>
      </c>
      <c r="C166" s="46" t="str">
        <f t="shared" si="39"/>
        <v>źle</v>
      </c>
      <c r="D166" s="46">
        <f>1+235-COUNTIF(sym!D166:D$237,0)-U166</f>
        <v>0</v>
      </c>
      <c r="E166" s="46" t="str">
        <f t="shared" si="34"/>
        <v>źle</v>
      </c>
      <c r="F166" s="46">
        <f t="shared" si="40"/>
        <v>0</v>
      </c>
      <c r="G166" s="46" t="str">
        <f t="shared" si="35"/>
        <v>źle</v>
      </c>
      <c r="H166" s="46">
        <f t="shared" si="41"/>
        <v>0</v>
      </c>
      <c r="I166" s="46" t="str">
        <f t="shared" si="36"/>
        <v>źle</v>
      </c>
      <c r="J166" s="46">
        <f t="shared" si="42"/>
        <v>0</v>
      </c>
      <c r="K166" s="46" t="str">
        <f t="shared" si="37"/>
        <v>źle</v>
      </c>
      <c r="L166" s="46">
        <f t="shared" si="43"/>
        <v>0</v>
      </c>
      <c r="M166" s="55" t="str">
        <f t="shared" si="44"/>
        <v>źle</v>
      </c>
      <c r="N166" s="46">
        <f t="shared" si="45"/>
        <v>0</v>
      </c>
      <c r="O166" s="46" t="str">
        <f t="shared" si="46"/>
        <v>źle</v>
      </c>
      <c r="P166" s="46">
        <f t="shared" si="47"/>
        <v>0</v>
      </c>
      <c r="Q166" s="46" t="str">
        <f t="shared" si="38"/>
        <v>źle</v>
      </c>
      <c r="R166" s="46">
        <f t="shared" si="48"/>
        <v>0</v>
      </c>
      <c r="S166" s="46" t="str">
        <f t="shared" si="49"/>
        <v>źle</v>
      </c>
      <c r="T166" s="46">
        <f t="shared" si="50"/>
        <v>0</v>
      </c>
      <c r="U166" s="46">
        <v>164</v>
      </c>
    </row>
    <row r="167" spans="1:21">
      <c r="A167" t="s">
        <v>609</v>
      </c>
      <c r="B167">
        <v>1</v>
      </c>
      <c r="C167" s="46" t="str">
        <f t="shared" si="39"/>
        <v>źle</v>
      </c>
      <c r="D167" s="46">
        <f>1+235-COUNTIF(sym!D167:D$237,0)-U167</f>
        <v>0</v>
      </c>
      <c r="E167" s="46" t="str">
        <f t="shared" si="34"/>
        <v>źle</v>
      </c>
      <c r="F167" s="46">
        <f t="shared" si="40"/>
        <v>0</v>
      </c>
      <c r="G167" s="46" t="str">
        <f t="shared" si="35"/>
        <v>źle</v>
      </c>
      <c r="H167" s="46">
        <f t="shared" si="41"/>
        <v>0</v>
      </c>
      <c r="I167" s="46" t="str">
        <f t="shared" si="36"/>
        <v>źle</v>
      </c>
      <c r="J167" s="46">
        <f t="shared" si="42"/>
        <v>0</v>
      </c>
      <c r="K167" s="46" t="str">
        <f t="shared" si="37"/>
        <v>źle</v>
      </c>
      <c r="L167" s="46">
        <f t="shared" si="43"/>
        <v>0</v>
      </c>
      <c r="M167" s="55" t="str">
        <f t="shared" si="44"/>
        <v>źle</v>
      </c>
      <c r="N167" s="46">
        <f t="shared" si="45"/>
        <v>0</v>
      </c>
      <c r="O167" s="46" t="str">
        <f t="shared" si="46"/>
        <v>źle</v>
      </c>
      <c r="P167" s="46">
        <f t="shared" si="47"/>
        <v>0</v>
      </c>
      <c r="Q167" s="46" t="str">
        <f t="shared" si="38"/>
        <v>źle</v>
      </c>
      <c r="R167" s="46">
        <f t="shared" si="48"/>
        <v>0</v>
      </c>
      <c r="S167" s="46" t="str">
        <f t="shared" si="49"/>
        <v>źle</v>
      </c>
      <c r="T167" s="46">
        <f t="shared" si="50"/>
        <v>0</v>
      </c>
      <c r="U167" s="46">
        <v>165</v>
      </c>
    </row>
    <row r="168" spans="1:21">
      <c r="A168" t="s">
        <v>609</v>
      </c>
      <c r="B168">
        <v>1</v>
      </c>
      <c r="C168" s="46" t="str">
        <f t="shared" si="39"/>
        <v>źle</v>
      </c>
      <c r="D168" s="46">
        <f>1+235-COUNTIF(sym!D168:D$237,0)-U168</f>
        <v>0</v>
      </c>
      <c r="E168" s="46" t="str">
        <f t="shared" si="34"/>
        <v>źle</v>
      </c>
      <c r="F168" s="46">
        <f t="shared" si="40"/>
        <v>0</v>
      </c>
      <c r="G168" s="46" t="str">
        <f t="shared" si="35"/>
        <v>źle</v>
      </c>
      <c r="H168" s="46">
        <f t="shared" si="41"/>
        <v>0</v>
      </c>
      <c r="I168" s="46" t="str">
        <f t="shared" si="36"/>
        <v>źle</v>
      </c>
      <c r="J168" s="46">
        <f t="shared" si="42"/>
        <v>0</v>
      </c>
      <c r="K168" s="46" t="str">
        <f t="shared" si="37"/>
        <v>źle</v>
      </c>
      <c r="L168" s="46">
        <f t="shared" si="43"/>
        <v>0</v>
      </c>
      <c r="M168" s="55" t="str">
        <f t="shared" si="44"/>
        <v>źle</v>
      </c>
      <c r="N168" s="46">
        <f t="shared" si="45"/>
        <v>0</v>
      </c>
      <c r="O168" s="46" t="str">
        <f t="shared" si="46"/>
        <v>źle</v>
      </c>
      <c r="P168" s="46">
        <f t="shared" si="47"/>
        <v>0</v>
      </c>
      <c r="Q168" s="46" t="str">
        <f t="shared" si="38"/>
        <v>źle</v>
      </c>
      <c r="R168" s="46">
        <f t="shared" si="48"/>
        <v>0</v>
      </c>
      <c r="S168" s="46" t="str">
        <f t="shared" si="49"/>
        <v>źle</v>
      </c>
      <c r="T168" s="46">
        <f t="shared" si="50"/>
        <v>0</v>
      </c>
      <c r="U168" s="46">
        <v>166</v>
      </c>
    </row>
    <row r="169" spans="1:21">
      <c r="A169" t="s">
        <v>517</v>
      </c>
      <c r="B169">
        <v>1</v>
      </c>
      <c r="C169" s="46" t="str">
        <f t="shared" si="39"/>
        <v>źle</v>
      </c>
      <c r="D169" s="46">
        <f>1+235-COUNTIF(sym!D169:D$237,0)-U169</f>
        <v>0</v>
      </c>
      <c r="E169" s="46" t="str">
        <f t="shared" si="34"/>
        <v>źle</v>
      </c>
      <c r="F169" s="46">
        <f t="shared" si="40"/>
        <v>0</v>
      </c>
      <c r="G169" s="46" t="str">
        <f t="shared" si="35"/>
        <v>źle</v>
      </c>
      <c r="H169" s="46">
        <f t="shared" si="41"/>
        <v>0</v>
      </c>
      <c r="I169" s="46" t="str">
        <f t="shared" si="36"/>
        <v>źle</v>
      </c>
      <c r="J169" s="46">
        <f t="shared" si="42"/>
        <v>0</v>
      </c>
      <c r="K169" s="46" t="str">
        <f t="shared" si="37"/>
        <v>źle</v>
      </c>
      <c r="L169" s="46">
        <f t="shared" si="43"/>
        <v>0</v>
      </c>
      <c r="M169" s="55" t="str">
        <f t="shared" si="44"/>
        <v>źle</v>
      </c>
      <c r="N169" s="46">
        <f t="shared" si="45"/>
        <v>0</v>
      </c>
      <c r="O169" s="46" t="str">
        <f t="shared" si="46"/>
        <v>3B4 Działalność gospodarcza Anna Małgorzata Kowalik (Ko)</v>
      </c>
      <c r="P169" s="46">
        <f t="shared" si="47"/>
        <v>1</v>
      </c>
      <c r="Q169" s="46" t="str">
        <f t="shared" si="38"/>
        <v>źle</v>
      </c>
      <c r="R169" s="46">
        <f t="shared" si="48"/>
        <v>0</v>
      </c>
      <c r="S169" s="46" t="str">
        <f t="shared" si="49"/>
        <v>źle</v>
      </c>
      <c r="T169" s="46">
        <f t="shared" si="50"/>
        <v>0</v>
      </c>
      <c r="U169" s="46">
        <v>167</v>
      </c>
    </row>
    <row r="170" spans="1:21">
      <c r="A170" t="s">
        <v>599</v>
      </c>
      <c r="B170">
        <v>2</v>
      </c>
      <c r="C170" s="46" t="str">
        <f t="shared" si="39"/>
        <v>źle</v>
      </c>
      <c r="D170" s="46">
        <f>1+235-COUNTIF(sym!D170:D$237,0)-U170</f>
        <v>0</v>
      </c>
      <c r="E170" s="46" t="str">
        <f t="shared" si="34"/>
        <v>źle</v>
      </c>
      <c r="F170" s="46">
        <f t="shared" si="40"/>
        <v>0</v>
      </c>
      <c r="G170" s="46" t="str">
        <f t="shared" si="35"/>
        <v>źle</v>
      </c>
      <c r="H170" s="46">
        <f t="shared" si="41"/>
        <v>0</v>
      </c>
      <c r="I170" s="46" t="str">
        <f t="shared" si="36"/>
        <v>źle</v>
      </c>
      <c r="J170" s="46">
        <f t="shared" si="42"/>
        <v>0</v>
      </c>
      <c r="K170" s="46" t="str">
        <f t="shared" si="37"/>
        <v>źle</v>
      </c>
      <c r="L170" s="46">
        <f t="shared" si="43"/>
        <v>0</v>
      </c>
      <c r="M170" s="55" t="str">
        <f t="shared" si="44"/>
        <v>źle</v>
      </c>
      <c r="N170" s="46">
        <f t="shared" si="45"/>
        <v>0</v>
      </c>
      <c r="O170" s="46" t="str">
        <f t="shared" si="46"/>
        <v>3B4 Fizyka rozszerzona Małgorzata Świech (MŚ)</v>
      </c>
      <c r="P170" s="46">
        <f t="shared" si="47"/>
        <v>2</v>
      </c>
      <c r="Q170" s="46" t="str">
        <f t="shared" si="38"/>
        <v>źle</v>
      </c>
      <c r="R170" s="46">
        <f t="shared" si="48"/>
        <v>0</v>
      </c>
      <c r="S170" s="46" t="str">
        <f t="shared" si="49"/>
        <v>źle</v>
      </c>
      <c r="T170" s="46">
        <f t="shared" si="50"/>
        <v>0</v>
      </c>
      <c r="U170" s="46">
        <v>168</v>
      </c>
    </row>
    <row r="171" spans="1:21">
      <c r="A171" t="s">
        <v>562</v>
      </c>
      <c r="B171">
        <v>2</v>
      </c>
      <c r="C171" s="46" t="str">
        <f t="shared" si="39"/>
        <v>źle</v>
      </c>
      <c r="D171" s="46">
        <f>1+235-COUNTIF(sym!D171:D$237,0)-U171</f>
        <v>0</v>
      </c>
      <c r="E171" s="46" t="str">
        <f t="shared" si="34"/>
        <v>źle</v>
      </c>
      <c r="F171" s="46">
        <f t="shared" si="40"/>
        <v>0</v>
      </c>
      <c r="G171" s="46" t="str">
        <f t="shared" si="35"/>
        <v>źle</v>
      </c>
      <c r="H171" s="46">
        <f t="shared" si="41"/>
        <v>0</v>
      </c>
      <c r="I171" s="46" t="str">
        <f t="shared" si="36"/>
        <v>źle</v>
      </c>
      <c r="J171" s="46">
        <f t="shared" si="42"/>
        <v>0</v>
      </c>
      <c r="K171" s="46" t="str">
        <f t="shared" si="37"/>
        <v>źle</v>
      </c>
      <c r="L171" s="46">
        <f t="shared" si="43"/>
        <v>0</v>
      </c>
      <c r="M171" s="55" t="str">
        <f t="shared" si="44"/>
        <v>źle</v>
      </c>
      <c r="N171" s="46">
        <f t="shared" si="45"/>
        <v>0</v>
      </c>
      <c r="O171" s="46" t="str">
        <f t="shared" si="46"/>
        <v>3B4 Historia i społeczeństwo - p.uzupełniający Agnieszka Małgorzata Rosochacka (RC)</v>
      </c>
      <c r="P171" s="46">
        <f t="shared" si="47"/>
        <v>2</v>
      </c>
      <c r="Q171" s="46" t="str">
        <f t="shared" si="38"/>
        <v>źle</v>
      </c>
      <c r="R171" s="46">
        <f t="shared" si="48"/>
        <v>0</v>
      </c>
      <c r="S171" s="46" t="str">
        <f t="shared" si="49"/>
        <v>źle</v>
      </c>
      <c r="T171" s="46">
        <f t="shared" si="50"/>
        <v>0</v>
      </c>
      <c r="U171" s="46">
        <v>169</v>
      </c>
    </row>
    <row r="172" spans="1:21">
      <c r="A172" t="s">
        <v>574</v>
      </c>
      <c r="B172">
        <v>2</v>
      </c>
      <c r="C172" s="46" t="str">
        <f t="shared" si="39"/>
        <v>źle</v>
      </c>
      <c r="D172" s="46">
        <f>1+235-COUNTIF(sym!D172:D$237,0)-U172</f>
        <v>0</v>
      </c>
      <c r="E172" s="46" t="str">
        <f t="shared" si="34"/>
        <v>źle</v>
      </c>
      <c r="F172" s="46">
        <f t="shared" si="40"/>
        <v>0</v>
      </c>
      <c r="G172" s="46" t="str">
        <f t="shared" si="35"/>
        <v>źle</v>
      </c>
      <c r="H172" s="46">
        <f t="shared" si="41"/>
        <v>0</v>
      </c>
      <c r="I172" s="46" t="str">
        <f t="shared" si="36"/>
        <v>źle</v>
      </c>
      <c r="J172" s="46">
        <f t="shared" si="42"/>
        <v>0</v>
      </c>
      <c r="K172" s="46" t="str">
        <f t="shared" si="37"/>
        <v>źle</v>
      </c>
      <c r="L172" s="46">
        <f t="shared" si="43"/>
        <v>0</v>
      </c>
      <c r="M172" s="55" t="str">
        <f t="shared" si="44"/>
        <v>źle</v>
      </c>
      <c r="N172" s="46">
        <f t="shared" si="45"/>
        <v>0</v>
      </c>
      <c r="O172" s="46" t="str">
        <f t="shared" si="46"/>
        <v>3B4 Informatyka rozszerzona Robert Sołowiej (SO)</v>
      </c>
      <c r="P172" s="46">
        <f t="shared" si="47"/>
        <v>2</v>
      </c>
      <c r="Q172" s="46" t="str">
        <f t="shared" si="38"/>
        <v>źle</v>
      </c>
      <c r="R172" s="46">
        <f t="shared" si="48"/>
        <v>0</v>
      </c>
      <c r="S172" s="46" t="str">
        <f t="shared" si="49"/>
        <v>źle</v>
      </c>
      <c r="T172" s="46">
        <f t="shared" si="50"/>
        <v>0</v>
      </c>
      <c r="U172" s="46">
        <v>170</v>
      </c>
    </row>
    <row r="173" spans="1:21">
      <c r="A173" t="s">
        <v>500</v>
      </c>
      <c r="B173">
        <v>3</v>
      </c>
      <c r="C173" s="46" t="str">
        <f t="shared" si="39"/>
        <v>źle</v>
      </c>
      <c r="D173" s="46">
        <f>1+235-COUNTIF(sym!D173:D$237,0)-U173</f>
        <v>0</v>
      </c>
      <c r="E173" s="46" t="str">
        <f t="shared" si="34"/>
        <v>źle</v>
      </c>
      <c r="F173" s="46">
        <f t="shared" si="40"/>
        <v>0</v>
      </c>
      <c r="G173" s="46" t="str">
        <f t="shared" si="35"/>
        <v>źle</v>
      </c>
      <c r="H173" s="46">
        <f t="shared" si="41"/>
        <v>0</v>
      </c>
      <c r="I173" s="46" t="str">
        <f t="shared" si="36"/>
        <v>źle</v>
      </c>
      <c r="J173" s="46">
        <f t="shared" si="42"/>
        <v>0</v>
      </c>
      <c r="K173" s="46" t="str">
        <f t="shared" si="37"/>
        <v>źle</v>
      </c>
      <c r="L173" s="46">
        <f t="shared" si="43"/>
        <v>0</v>
      </c>
      <c r="M173" s="55" t="str">
        <f t="shared" si="44"/>
        <v>źle</v>
      </c>
      <c r="N173" s="46">
        <f t="shared" si="45"/>
        <v>0</v>
      </c>
      <c r="O173" s="46" t="str">
        <f t="shared" si="46"/>
        <v>3B4 Język angielski Anna Beata Karwat (AK)</v>
      </c>
      <c r="P173" s="46">
        <f t="shared" si="47"/>
        <v>3</v>
      </c>
      <c r="Q173" s="46" t="str">
        <f t="shared" si="38"/>
        <v>źle</v>
      </c>
      <c r="R173" s="46">
        <f t="shared" si="48"/>
        <v>0</v>
      </c>
      <c r="S173" s="46" t="str">
        <f t="shared" si="49"/>
        <v>źle</v>
      </c>
      <c r="T173" s="46">
        <f t="shared" si="50"/>
        <v>0</v>
      </c>
      <c r="U173" s="46">
        <v>171</v>
      </c>
    </row>
    <row r="174" spans="1:21">
      <c r="A174" t="s">
        <v>537</v>
      </c>
      <c r="B174">
        <v>1</v>
      </c>
      <c r="C174" s="46" t="str">
        <f t="shared" si="39"/>
        <v>źle</v>
      </c>
      <c r="D174" s="46">
        <f>1+235-COUNTIF(sym!D174:D$237,0)-U174</f>
        <v>0</v>
      </c>
      <c r="E174" s="46" t="str">
        <f t="shared" si="34"/>
        <v>źle</v>
      </c>
      <c r="F174" s="46">
        <f t="shared" si="40"/>
        <v>0</v>
      </c>
      <c r="G174" s="46" t="str">
        <f t="shared" si="35"/>
        <v>źle</v>
      </c>
      <c r="H174" s="46">
        <f t="shared" si="41"/>
        <v>0</v>
      </c>
      <c r="I174" s="46" t="str">
        <f t="shared" si="36"/>
        <v>źle</v>
      </c>
      <c r="J174" s="46">
        <f t="shared" si="42"/>
        <v>0</v>
      </c>
      <c r="K174" s="46" t="str">
        <f t="shared" si="37"/>
        <v>źle</v>
      </c>
      <c r="L174" s="46">
        <f t="shared" si="43"/>
        <v>0</v>
      </c>
      <c r="M174" s="55" t="str">
        <f t="shared" si="44"/>
        <v>źle</v>
      </c>
      <c r="N174" s="46">
        <f t="shared" si="45"/>
        <v>0</v>
      </c>
      <c r="O174" s="46" t="str">
        <f t="shared" si="46"/>
        <v>3B4 Język niemiecki Renata Olida (RO)</v>
      </c>
      <c r="P174" s="46">
        <f t="shared" si="47"/>
        <v>1</v>
      </c>
      <c r="Q174" s="46" t="str">
        <f t="shared" si="38"/>
        <v>źle</v>
      </c>
      <c r="R174" s="46">
        <f t="shared" si="48"/>
        <v>0</v>
      </c>
      <c r="S174" s="46" t="str">
        <f t="shared" si="49"/>
        <v>źle</v>
      </c>
      <c r="T174" s="46">
        <f t="shared" si="50"/>
        <v>0</v>
      </c>
      <c r="U174" s="46">
        <v>172</v>
      </c>
    </row>
    <row r="175" spans="1:21">
      <c r="A175" t="s">
        <v>410</v>
      </c>
      <c r="B175">
        <v>3</v>
      </c>
      <c r="C175" s="46" t="str">
        <f t="shared" si="39"/>
        <v>źle</v>
      </c>
      <c r="D175" s="46">
        <f>1+235-COUNTIF(sym!D175:D$237,0)-U175</f>
        <v>0</v>
      </c>
      <c r="E175" s="46" t="str">
        <f t="shared" si="34"/>
        <v>źle</v>
      </c>
      <c r="F175" s="46">
        <f t="shared" si="40"/>
        <v>0</v>
      </c>
      <c r="G175" s="46" t="str">
        <f t="shared" si="35"/>
        <v>źle</v>
      </c>
      <c r="H175" s="46">
        <f t="shared" si="41"/>
        <v>0</v>
      </c>
      <c r="I175" s="46" t="str">
        <f t="shared" si="36"/>
        <v>źle</v>
      </c>
      <c r="J175" s="46">
        <f t="shared" si="42"/>
        <v>0</v>
      </c>
      <c r="K175" s="46" t="str">
        <f t="shared" si="37"/>
        <v>źle</v>
      </c>
      <c r="L175" s="46">
        <f t="shared" si="43"/>
        <v>0</v>
      </c>
      <c r="M175" s="55" t="str">
        <f t="shared" si="44"/>
        <v>źle</v>
      </c>
      <c r="N175" s="46">
        <f t="shared" si="45"/>
        <v>0</v>
      </c>
      <c r="O175" s="46" t="str">
        <f t="shared" si="46"/>
        <v>3B4 Język polski Ewa Dobrzańska-Mochniej (ED)</v>
      </c>
      <c r="P175" s="46">
        <f t="shared" si="47"/>
        <v>3</v>
      </c>
      <c r="Q175" s="46" t="str">
        <f t="shared" si="38"/>
        <v>źle</v>
      </c>
      <c r="R175" s="46">
        <f t="shared" si="48"/>
        <v>0</v>
      </c>
      <c r="S175" s="46" t="str">
        <f t="shared" si="49"/>
        <v>źle</v>
      </c>
      <c r="T175" s="46">
        <f t="shared" si="50"/>
        <v>0</v>
      </c>
      <c r="U175" s="46">
        <v>173</v>
      </c>
    </row>
    <row r="176" spans="1:21">
      <c r="A176" t="s">
        <v>416</v>
      </c>
      <c r="B176">
        <v>1</v>
      </c>
      <c r="C176" s="46" t="str">
        <f t="shared" si="39"/>
        <v>źle</v>
      </c>
      <c r="D176" s="46">
        <f>1+235-COUNTIF(sym!D176:D$237,0)-U176</f>
        <v>0</v>
      </c>
      <c r="E176" s="46" t="str">
        <f t="shared" si="34"/>
        <v>źle</v>
      </c>
      <c r="F176" s="46">
        <f t="shared" si="40"/>
        <v>0</v>
      </c>
      <c r="G176" s="46" t="str">
        <f t="shared" si="35"/>
        <v>źle</v>
      </c>
      <c r="H176" s="46">
        <f t="shared" si="41"/>
        <v>0</v>
      </c>
      <c r="I176" s="46" t="str">
        <f t="shared" si="36"/>
        <v>źle</v>
      </c>
      <c r="J176" s="46">
        <f t="shared" si="42"/>
        <v>0</v>
      </c>
      <c r="K176" s="46" t="str">
        <f t="shared" si="37"/>
        <v>źle</v>
      </c>
      <c r="L176" s="46">
        <f t="shared" si="43"/>
        <v>0</v>
      </c>
      <c r="M176" s="55" t="str">
        <f t="shared" si="44"/>
        <v>źle</v>
      </c>
      <c r="N176" s="46">
        <f t="shared" si="45"/>
        <v>0</v>
      </c>
      <c r="O176" s="46" t="str">
        <f t="shared" si="46"/>
        <v>3B4 Maszyny rolnicze Janusz Łaniewski (JŁ)</v>
      </c>
      <c r="P176" s="46">
        <f t="shared" si="47"/>
        <v>1</v>
      </c>
      <c r="Q176" s="46" t="str">
        <f t="shared" si="38"/>
        <v>źle</v>
      </c>
      <c r="R176" s="46">
        <f t="shared" si="48"/>
        <v>0</v>
      </c>
      <c r="S176" s="46" t="str">
        <f t="shared" si="49"/>
        <v>źle</v>
      </c>
      <c r="T176" s="46">
        <f t="shared" si="50"/>
        <v>0</v>
      </c>
      <c r="U176" s="46">
        <v>174</v>
      </c>
    </row>
    <row r="177" spans="1:21">
      <c r="A177" t="s">
        <v>471</v>
      </c>
      <c r="B177">
        <v>3</v>
      </c>
      <c r="C177" s="46" t="str">
        <f t="shared" si="39"/>
        <v>źle</v>
      </c>
      <c r="D177" s="46">
        <f>1+235-COUNTIF(sym!D177:D$237,0)-U177</f>
        <v>0</v>
      </c>
      <c r="E177" s="46" t="str">
        <f t="shared" si="34"/>
        <v>źle</v>
      </c>
      <c r="F177" s="46">
        <f t="shared" si="40"/>
        <v>0</v>
      </c>
      <c r="G177" s="46" t="str">
        <f t="shared" si="35"/>
        <v>źle</v>
      </c>
      <c r="H177" s="46">
        <f t="shared" si="41"/>
        <v>0</v>
      </c>
      <c r="I177" s="46" t="str">
        <f t="shared" si="36"/>
        <v>źle</v>
      </c>
      <c r="J177" s="46">
        <f t="shared" si="42"/>
        <v>0</v>
      </c>
      <c r="K177" s="46" t="str">
        <f t="shared" si="37"/>
        <v>źle</v>
      </c>
      <c r="L177" s="46">
        <f t="shared" si="43"/>
        <v>0</v>
      </c>
      <c r="M177" s="55" t="str">
        <f t="shared" si="44"/>
        <v>źle</v>
      </c>
      <c r="N177" s="46">
        <f t="shared" si="45"/>
        <v>0</v>
      </c>
      <c r="O177" s="46" t="str">
        <f t="shared" si="46"/>
        <v>3B4 Matematyka Renata Dyk (DR)</v>
      </c>
      <c r="P177" s="46">
        <f t="shared" si="47"/>
        <v>3</v>
      </c>
      <c r="Q177" s="46" t="str">
        <f t="shared" si="38"/>
        <v>źle</v>
      </c>
      <c r="R177" s="46">
        <f t="shared" si="48"/>
        <v>0</v>
      </c>
      <c r="S177" s="46" t="str">
        <f t="shared" si="49"/>
        <v>źle</v>
      </c>
      <c r="T177" s="46">
        <f t="shared" si="50"/>
        <v>0</v>
      </c>
      <c r="U177" s="46">
        <v>175</v>
      </c>
    </row>
    <row r="178" spans="1:21">
      <c r="A178" t="s">
        <v>622</v>
      </c>
      <c r="B178">
        <v>1</v>
      </c>
      <c r="C178" s="46" t="str">
        <f t="shared" si="39"/>
        <v>źle</v>
      </c>
      <c r="D178" s="46">
        <f>1+235-COUNTIF(sym!D178:D$237,0)-U178</f>
        <v>0</v>
      </c>
      <c r="E178" s="46" t="str">
        <f t="shared" si="34"/>
        <v>źle</v>
      </c>
      <c r="F178" s="46">
        <f t="shared" si="40"/>
        <v>0</v>
      </c>
      <c r="G178" s="46" t="str">
        <f t="shared" si="35"/>
        <v>źle</v>
      </c>
      <c r="H178" s="46">
        <f t="shared" si="41"/>
        <v>0</v>
      </c>
      <c r="I178" s="46" t="str">
        <f t="shared" si="36"/>
        <v>źle</v>
      </c>
      <c r="J178" s="46">
        <f t="shared" si="42"/>
        <v>0</v>
      </c>
      <c r="K178" s="46" t="str">
        <f t="shared" si="37"/>
        <v>źle</v>
      </c>
      <c r="L178" s="46">
        <f t="shared" si="43"/>
        <v>0</v>
      </c>
      <c r="M178" s="55" t="str">
        <f t="shared" si="44"/>
        <v>źle</v>
      </c>
      <c r="N178" s="46">
        <f t="shared" si="45"/>
        <v>0</v>
      </c>
      <c r="O178" s="46" t="str">
        <f t="shared" si="46"/>
        <v>3B4 Podstawy elektrotechniki i elektroniki Dariusz Wróbel (WR)</v>
      </c>
      <c r="P178" s="46">
        <f t="shared" si="47"/>
        <v>1</v>
      </c>
      <c r="Q178" s="46" t="str">
        <f t="shared" si="38"/>
        <v>źle</v>
      </c>
      <c r="R178" s="46">
        <f t="shared" si="48"/>
        <v>0</v>
      </c>
      <c r="S178" s="46" t="str">
        <f t="shared" si="49"/>
        <v>źle</v>
      </c>
      <c r="T178" s="46">
        <f t="shared" si="50"/>
        <v>0</v>
      </c>
      <c r="U178" s="46">
        <v>176</v>
      </c>
    </row>
    <row r="179" spans="1:21">
      <c r="A179" t="s">
        <v>422</v>
      </c>
      <c r="B179">
        <v>2</v>
      </c>
      <c r="C179" s="46" t="str">
        <f t="shared" si="39"/>
        <v>źle</v>
      </c>
      <c r="D179" s="46">
        <f>1+235-COUNTIF(sym!D179:D$237,0)-U179</f>
        <v>0</v>
      </c>
      <c r="E179" s="46" t="str">
        <f t="shared" si="34"/>
        <v>źle</v>
      </c>
      <c r="F179" s="46">
        <f t="shared" si="40"/>
        <v>0</v>
      </c>
      <c r="G179" s="46" t="str">
        <f t="shared" si="35"/>
        <v>źle</v>
      </c>
      <c r="H179" s="46">
        <f t="shared" si="41"/>
        <v>0</v>
      </c>
      <c r="I179" s="46" t="str">
        <f t="shared" si="36"/>
        <v>źle</v>
      </c>
      <c r="J179" s="46">
        <f t="shared" si="42"/>
        <v>0</v>
      </c>
      <c r="K179" s="46" t="str">
        <f t="shared" si="37"/>
        <v>źle</v>
      </c>
      <c r="L179" s="46">
        <f t="shared" si="43"/>
        <v>0</v>
      </c>
      <c r="M179" s="55" t="str">
        <f t="shared" si="44"/>
        <v>źle</v>
      </c>
      <c r="N179" s="46">
        <f t="shared" si="45"/>
        <v>0</v>
      </c>
      <c r="O179" s="46" t="str">
        <f t="shared" si="46"/>
        <v>3B4 Pojazdy rolnicze Janusz Łaniewski (JŁ)</v>
      </c>
      <c r="P179" s="46">
        <f t="shared" si="47"/>
        <v>2</v>
      </c>
      <c r="Q179" s="46" t="str">
        <f t="shared" si="38"/>
        <v>źle</v>
      </c>
      <c r="R179" s="46">
        <f t="shared" si="48"/>
        <v>0</v>
      </c>
      <c r="S179" s="46" t="str">
        <f t="shared" si="49"/>
        <v>źle</v>
      </c>
      <c r="T179" s="46">
        <f t="shared" si="50"/>
        <v>0</v>
      </c>
      <c r="U179" s="46">
        <v>177</v>
      </c>
    </row>
    <row r="180" spans="1:21">
      <c r="A180" t="s">
        <v>584</v>
      </c>
      <c r="B180">
        <v>2</v>
      </c>
      <c r="C180" s="46" t="str">
        <f t="shared" si="39"/>
        <v>źle</v>
      </c>
      <c r="D180" s="46">
        <f>1+235-COUNTIF(sym!D180:D$237,0)-U180</f>
        <v>0</v>
      </c>
      <c r="E180" s="46" t="str">
        <f t="shared" si="34"/>
        <v>źle</v>
      </c>
      <c r="F180" s="46">
        <f t="shared" si="40"/>
        <v>0</v>
      </c>
      <c r="G180" s="46" t="str">
        <f t="shared" si="35"/>
        <v>źle</v>
      </c>
      <c r="H180" s="46">
        <f t="shared" si="41"/>
        <v>0</v>
      </c>
      <c r="I180" s="46" t="str">
        <f t="shared" si="36"/>
        <v>źle</v>
      </c>
      <c r="J180" s="46">
        <f t="shared" si="42"/>
        <v>0</v>
      </c>
      <c r="K180" s="46" t="str">
        <f t="shared" si="37"/>
        <v>źle</v>
      </c>
      <c r="L180" s="46">
        <f t="shared" si="43"/>
        <v>0</v>
      </c>
      <c r="M180" s="55" t="str">
        <f t="shared" si="44"/>
        <v>źle</v>
      </c>
      <c r="N180" s="46">
        <f t="shared" si="45"/>
        <v>0</v>
      </c>
      <c r="O180" s="46" t="str">
        <f t="shared" si="46"/>
        <v>3B4 Religia Ryszard Siedlecki (RS)</v>
      </c>
      <c r="P180" s="46">
        <f t="shared" si="47"/>
        <v>2</v>
      </c>
      <c r="Q180" s="46" t="str">
        <f t="shared" si="38"/>
        <v>źle</v>
      </c>
      <c r="R180" s="46">
        <f t="shared" si="48"/>
        <v>0</v>
      </c>
      <c r="S180" s="46" t="str">
        <f t="shared" si="49"/>
        <v>źle</v>
      </c>
      <c r="T180" s="46">
        <f t="shared" si="50"/>
        <v>0</v>
      </c>
      <c r="U180" s="46">
        <v>178</v>
      </c>
    </row>
    <row r="181" spans="1:21">
      <c r="A181" t="s">
        <v>484</v>
      </c>
      <c r="B181">
        <v>1</v>
      </c>
      <c r="C181" s="46" t="str">
        <f t="shared" si="39"/>
        <v>źle</v>
      </c>
      <c r="D181" s="46">
        <f>1+235-COUNTIF(sym!D181:D$237,0)-U181</f>
        <v>0</v>
      </c>
      <c r="E181" s="46" t="str">
        <f t="shared" si="34"/>
        <v>źle</v>
      </c>
      <c r="F181" s="46">
        <f t="shared" si="40"/>
        <v>0</v>
      </c>
      <c r="G181" s="46" t="str">
        <f t="shared" si="35"/>
        <v>źle</v>
      </c>
      <c r="H181" s="46">
        <f t="shared" si="41"/>
        <v>0</v>
      </c>
      <c r="I181" s="46" t="str">
        <f t="shared" si="36"/>
        <v>źle</v>
      </c>
      <c r="J181" s="46">
        <f t="shared" si="42"/>
        <v>0</v>
      </c>
      <c r="K181" s="46" t="str">
        <f t="shared" si="37"/>
        <v>źle</v>
      </c>
      <c r="L181" s="46">
        <f t="shared" si="43"/>
        <v>0</v>
      </c>
      <c r="M181" s="55" t="str">
        <f t="shared" si="44"/>
        <v>źle</v>
      </c>
      <c r="N181" s="46">
        <f t="shared" si="45"/>
        <v>0</v>
      </c>
      <c r="O181" s="46" t="str">
        <f t="shared" si="46"/>
        <v>3B4 Użytkowanie i obsługa systemów mechatronicznych w rolnictwie Dawid Jaruga (DJ)</v>
      </c>
      <c r="P181" s="46">
        <f t="shared" si="47"/>
        <v>1</v>
      </c>
      <c r="Q181" s="46" t="str">
        <f t="shared" si="38"/>
        <v>źle</v>
      </c>
      <c r="R181" s="46">
        <f t="shared" si="48"/>
        <v>0</v>
      </c>
      <c r="S181" s="46" t="str">
        <f t="shared" si="49"/>
        <v>źle</v>
      </c>
      <c r="T181" s="46">
        <f t="shared" si="50"/>
        <v>0</v>
      </c>
      <c r="U181" s="46">
        <v>179</v>
      </c>
    </row>
    <row r="182" spans="1:21">
      <c r="A182" t="s">
        <v>485</v>
      </c>
      <c r="B182">
        <v>3</v>
      </c>
      <c r="C182" s="46" t="str">
        <f t="shared" si="39"/>
        <v>źle</v>
      </c>
      <c r="D182" s="46">
        <f>1+235-COUNTIF(sym!D182:D$237,0)-U182</f>
        <v>0</v>
      </c>
      <c r="E182" s="46" t="str">
        <f t="shared" si="34"/>
        <v>źle</v>
      </c>
      <c r="F182" s="46">
        <f t="shared" si="40"/>
        <v>0</v>
      </c>
      <c r="G182" s="46" t="str">
        <f t="shared" si="35"/>
        <v>źle</v>
      </c>
      <c r="H182" s="46">
        <f t="shared" si="41"/>
        <v>0</v>
      </c>
      <c r="I182" s="46" t="str">
        <f t="shared" si="36"/>
        <v>źle</v>
      </c>
      <c r="J182" s="46">
        <f t="shared" si="42"/>
        <v>0</v>
      </c>
      <c r="K182" s="46" t="str">
        <f t="shared" si="37"/>
        <v>źle</v>
      </c>
      <c r="L182" s="46">
        <f t="shared" si="43"/>
        <v>0</v>
      </c>
      <c r="M182" s="55" t="str">
        <f t="shared" si="44"/>
        <v>źle</v>
      </c>
      <c r="N182" s="46">
        <f t="shared" si="45"/>
        <v>0</v>
      </c>
      <c r="O182" s="46" t="str">
        <f t="shared" si="46"/>
        <v>3B4 Wychowanie fizyczne Waldemar Jurkiewicz (WJ)</v>
      </c>
      <c r="P182" s="46">
        <f t="shared" si="47"/>
        <v>3</v>
      </c>
      <c r="Q182" s="46" t="str">
        <f t="shared" si="38"/>
        <v>źle</v>
      </c>
      <c r="R182" s="46">
        <f t="shared" si="48"/>
        <v>0</v>
      </c>
      <c r="S182" s="46" t="str">
        <f t="shared" si="49"/>
        <v>źle</v>
      </c>
      <c r="T182" s="46">
        <f t="shared" si="50"/>
        <v>0</v>
      </c>
      <c r="U182" s="46">
        <v>180</v>
      </c>
    </row>
    <row r="183" spans="1:21">
      <c r="A183" t="s">
        <v>492</v>
      </c>
      <c r="B183">
        <v>1</v>
      </c>
      <c r="C183" s="46" t="str">
        <f t="shared" si="39"/>
        <v>źle</v>
      </c>
      <c r="D183" s="46">
        <f>1+235-COUNTIF(sym!D183:D$237,0)-U183</f>
        <v>0</v>
      </c>
      <c r="E183" s="46" t="str">
        <f t="shared" si="34"/>
        <v>źle</v>
      </c>
      <c r="F183" s="46">
        <f t="shared" si="40"/>
        <v>0</v>
      </c>
      <c r="G183" s="46" t="str">
        <f t="shared" si="35"/>
        <v>źle</v>
      </c>
      <c r="H183" s="46">
        <f t="shared" si="41"/>
        <v>0</v>
      </c>
      <c r="I183" s="46" t="str">
        <f t="shared" si="36"/>
        <v>źle</v>
      </c>
      <c r="J183" s="46">
        <f t="shared" si="42"/>
        <v>0</v>
      </c>
      <c r="K183" s="46" t="str">
        <f t="shared" si="37"/>
        <v>źle</v>
      </c>
      <c r="L183" s="46">
        <f t="shared" si="43"/>
        <v>0</v>
      </c>
      <c r="M183" s="55" t="str">
        <f t="shared" si="44"/>
        <v>źle</v>
      </c>
      <c r="N183" s="46">
        <f t="shared" si="45"/>
        <v>0</v>
      </c>
      <c r="O183" s="46" t="str">
        <f t="shared" si="46"/>
        <v>3B4 Zajęcia z wychowawcą Anna Beata Karwat (AK)</v>
      </c>
      <c r="P183" s="46">
        <f t="shared" si="47"/>
        <v>1</v>
      </c>
      <c r="Q183" s="46" t="str">
        <f t="shared" si="38"/>
        <v>źle</v>
      </c>
      <c r="R183" s="46">
        <f t="shared" si="48"/>
        <v>0</v>
      </c>
      <c r="S183" s="46" t="str">
        <f t="shared" si="49"/>
        <v>źle</v>
      </c>
      <c r="T183" s="46">
        <f t="shared" si="50"/>
        <v>0</v>
      </c>
      <c r="U183" s="46">
        <v>181</v>
      </c>
    </row>
    <row r="184" spans="1:21">
      <c r="A184" t="s">
        <v>459</v>
      </c>
      <c r="B184">
        <v>4</v>
      </c>
      <c r="C184" s="46" t="str">
        <f t="shared" si="39"/>
        <v>źle</v>
      </c>
      <c r="D184" s="46">
        <f>1+235-COUNTIF(sym!D184:D$237,0)-U184</f>
        <v>0</v>
      </c>
      <c r="E184" s="46" t="str">
        <f t="shared" si="34"/>
        <v>źle</v>
      </c>
      <c r="F184" s="46">
        <f t="shared" si="40"/>
        <v>0</v>
      </c>
      <c r="G184" s="46" t="str">
        <f t="shared" si="35"/>
        <v>źle</v>
      </c>
      <c r="H184" s="46">
        <f t="shared" si="41"/>
        <v>0</v>
      </c>
      <c r="I184" s="46" t="str">
        <f t="shared" si="36"/>
        <v>źle</v>
      </c>
      <c r="J184" s="46">
        <f t="shared" si="42"/>
        <v>0</v>
      </c>
      <c r="K184" s="46" t="str">
        <f t="shared" si="37"/>
        <v>źle</v>
      </c>
      <c r="L184" s="46">
        <f t="shared" si="43"/>
        <v>0</v>
      </c>
      <c r="M184" s="55" t="str">
        <f t="shared" si="44"/>
        <v>źle</v>
      </c>
      <c r="N184" s="46">
        <f t="shared" si="45"/>
        <v>0</v>
      </c>
      <c r="O184" s="46" t="str">
        <f t="shared" si="46"/>
        <v>3B4|gr1 Eksploatacja maszyn rolniczych Roman Zbigniew Dyjach (RD)</v>
      </c>
      <c r="P184" s="46">
        <f t="shared" si="47"/>
        <v>4</v>
      </c>
      <c r="Q184" s="46" t="str">
        <f t="shared" si="38"/>
        <v>źle</v>
      </c>
      <c r="R184" s="46">
        <f t="shared" si="48"/>
        <v>0</v>
      </c>
      <c r="S184" s="46" t="str">
        <f t="shared" si="49"/>
        <v>źle</v>
      </c>
      <c r="T184" s="46">
        <f t="shared" si="50"/>
        <v>0</v>
      </c>
      <c r="U184" s="46">
        <v>182</v>
      </c>
    </row>
    <row r="185" spans="1:21">
      <c r="A185" t="s">
        <v>619</v>
      </c>
      <c r="B185">
        <v>4</v>
      </c>
      <c r="C185" s="46" t="str">
        <f t="shared" si="39"/>
        <v>źle</v>
      </c>
      <c r="D185" s="46">
        <f>1+235-COUNTIF(sym!D185:D$237,0)-U185</f>
        <v>0</v>
      </c>
      <c r="E185" s="46" t="str">
        <f t="shared" si="34"/>
        <v>źle</v>
      </c>
      <c r="F185" s="46">
        <f t="shared" si="40"/>
        <v>0</v>
      </c>
      <c r="G185" s="46" t="str">
        <f t="shared" si="35"/>
        <v>źle</v>
      </c>
      <c r="H185" s="46">
        <f t="shared" si="41"/>
        <v>0</v>
      </c>
      <c r="I185" s="46" t="str">
        <f t="shared" si="36"/>
        <v>źle</v>
      </c>
      <c r="J185" s="46">
        <f t="shared" si="42"/>
        <v>0</v>
      </c>
      <c r="K185" s="46" t="str">
        <f t="shared" si="37"/>
        <v>źle</v>
      </c>
      <c r="L185" s="46">
        <f t="shared" si="43"/>
        <v>0</v>
      </c>
      <c r="M185" s="55" t="str">
        <f t="shared" si="44"/>
        <v>źle</v>
      </c>
      <c r="N185" s="46">
        <f t="shared" si="45"/>
        <v>0</v>
      </c>
      <c r="O185" s="46" t="str">
        <f t="shared" si="46"/>
        <v>3B4|gr1 Eksploatacja pojazdów rolniczych Dariusz Wróbel (WR)</v>
      </c>
      <c r="P185" s="46">
        <f t="shared" si="47"/>
        <v>4</v>
      </c>
      <c r="Q185" s="46" t="str">
        <f t="shared" si="38"/>
        <v>źle</v>
      </c>
      <c r="R185" s="46">
        <f t="shared" si="48"/>
        <v>0</v>
      </c>
      <c r="S185" s="46" t="str">
        <f t="shared" si="49"/>
        <v>źle</v>
      </c>
      <c r="T185" s="46">
        <f t="shared" si="50"/>
        <v>0</v>
      </c>
      <c r="U185" s="46">
        <v>183</v>
      </c>
    </row>
    <row r="186" spans="1:21">
      <c r="A186" t="s">
        <v>618</v>
      </c>
      <c r="B186">
        <v>4</v>
      </c>
      <c r="C186" s="46" t="str">
        <f t="shared" si="39"/>
        <v>źle</v>
      </c>
      <c r="D186" s="46">
        <f>1+235-COUNTIF(sym!D186:D$237,0)-U186</f>
        <v>0</v>
      </c>
      <c r="E186" s="46" t="str">
        <f t="shared" si="34"/>
        <v>źle</v>
      </c>
      <c r="F186" s="46">
        <f t="shared" si="40"/>
        <v>0</v>
      </c>
      <c r="G186" s="46" t="str">
        <f t="shared" si="35"/>
        <v>źle</v>
      </c>
      <c r="H186" s="46">
        <f t="shared" si="41"/>
        <v>0</v>
      </c>
      <c r="I186" s="46" t="str">
        <f t="shared" si="36"/>
        <v>źle</v>
      </c>
      <c r="J186" s="46">
        <f t="shared" si="42"/>
        <v>0</v>
      </c>
      <c r="K186" s="46" t="str">
        <f t="shared" si="37"/>
        <v>źle</v>
      </c>
      <c r="L186" s="46">
        <f t="shared" si="43"/>
        <v>0</v>
      </c>
      <c r="M186" s="55" t="str">
        <f t="shared" si="44"/>
        <v>źle</v>
      </c>
      <c r="N186" s="46">
        <f t="shared" si="45"/>
        <v>0</v>
      </c>
      <c r="O186" s="46" t="str">
        <f t="shared" si="46"/>
        <v>3B4|gr2 Eksploatacja maszyn rolniczych Dariusz Wróbel (WR)</v>
      </c>
      <c r="P186" s="46">
        <f t="shared" si="47"/>
        <v>4</v>
      </c>
      <c r="Q186" s="46" t="str">
        <f t="shared" si="38"/>
        <v>źle</v>
      </c>
      <c r="R186" s="46">
        <f t="shared" si="48"/>
        <v>0</v>
      </c>
      <c r="S186" s="46" t="str">
        <f t="shared" si="49"/>
        <v>źle</v>
      </c>
      <c r="T186" s="46">
        <f t="shared" si="50"/>
        <v>0</v>
      </c>
      <c r="U186" s="46">
        <v>184</v>
      </c>
    </row>
    <row r="187" spans="1:21">
      <c r="A187" t="s">
        <v>463</v>
      </c>
      <c r="B187">
        <v>4</v>
      </c>
      <c r="C187" s="46" t="str">
        <f t="shared" si="39"/>
        <v>źle</v>
      </c>
      <c r="D187" s="46">
        <f>1+235-COUNTIF(sym!D187:D$237,0)-U187</f>
        <v>0</v>
      </c>
      <c r="E187" s="46" t="str">
        <f t="shared" si="34"/>
        <v>źle</v>
      </c>
      <c r="F187" s="46">
        <f t="shared" si="40"/>
        <v>0</v>
      </c>
      <c r="G187" s="46" t="str">
        <f t="shared" si="35"/>
        <v>źle</v>
      </c>
      <c r="H187" s="46">
        <f t="shared" si="41"/>
        <v>0</v>
      </c>
      <c r="I187" s="46" t="str">
        <f t="shared" si="36"/>
        <v>źle</v>
      </c>
      <c r="J187" s="46">
        <f t="shared" si="42"/>
        <v>0</v>
      </c>
      <c r="K187" s="46" t="str">
        <f t="shared" si="37"/>
        <v>źle</v>
      </c>
      <c r="L187" s="46">
        <f t="shared" si="43"/>
        <v>0</v>
      </c>
      <c r="M187" s="55" t="str">
        <f t="shared" si="44"/>
        <v>źle</v>
      </c>
      <c r="N187" s="46">
        <f t="shared" si="45"/>
        <v>0</v>
      </c>
      <c r="O187" s="46" t="str">
        <f t="shared" si="46"/>
        <v>3B4|gr2 Eksploatacja pojazdów rolniczych Roman Zbigniew Dyjach (RD)</v>
      </c>
      <c r="P187" s="46">
        <f t="shared" si="47"/>
        <v>4</v>
      </c>
      <c r="Q187" s="46" t="str">
        <f t="shared" si="38"/>
        <v>źle</v>
      </c>
      <c r="R187" s="46">
        <f t="shared" si="48"/>
        <v>0</v>
      </c>
      <c r="S187" s="46" t="str">
        <f t="shared" si="49"/>
        <v>źle</v>
      </c>
      <c r="T187" s="46">
        <f t="shared" si="50"/>
        <v>0</v>
      </c>
      <c r="U187" s="46">
        <v>185</v>
      </c>
    </row>
    <row r="188" spans="1:21">
      <c r="A188" t="s">
        <v>208</v>
      </c>
      <c r="B188">
        <v>2</v>
      </c>
      <c r="C188" s="46" t="str">
        <f t="shared" si="39"/>
        <v>źle</v>
      </c>
      <c r="D188" s="46">
        <f>1+235-COUNTIF(sym!D188:D$237,0)-U188</f>
        <v>0</v>
      </c>
      <c r="E188" s="46" t="str">
        <f t="shared" si="34"/>
        <v>źle</v>
      </c>
      <c r="F188" s="46">
        <f t="shared" si="40"/>
        <v>0</v>
      </c>
      <c r="G188" s="46" t="str">
        <f t="shared" si="35"/>
        <v>źle</v>
      </c>
      <c r="H188" s="46">
        <f t="shared" si="41"/>
        <v>0</v>
      </c>
      <c r="I188" s="46" t="str">
        <f t="shared" si="36"/>
        <v>źle</v>
      </c>
      <c r="J188" s="46">
        <f t="shared" si="42"/>
        <v>0</v>
      </c>
      <c r="K188" s="46" t="str">
        <f t="shared" si="37"/>
        <v>źle</v>
      </c>
      <c r="L188" s="46">
        <f t="shared" si="43"/>
        <v>0</v>
      </c>
      <c r="M188" s="55" t="str">
        <f t="shared" si="44"/>
        <v>źle</v>
      </c>
      <c r="N188" s="46">
        <f t="shared" si="45"/>
        <v>0</v>
      </c>
      <c r="O188" s="46" t="str">
        <f t="shared" si="46"/>
        <v>3B4+2B4+2B4P Edukacja wojskowa Andrzej  Stępniak (AS)</v>
      </c>
      <c r="P188" s="46">
        <f t="shared" si="47"/>
        <v>2</v>
      </c>
      <c r="Q188" s="46" t="str">
        <f t="shared" si="38"/>
        <v>źle</v>
      </c>
      <c r="R188" s="46">
        <f t="shared" si="48"/>
        <v>0</v>
      </c>
      <c r="S188" s="46" t="str">
        <f t="shared" si="49"/>
        <v>źle</v>
      </c>
      <c r="T188" s="46">
        <f t="shared" si="50"/>
        <v>0</v>
      </c>
      <c r="U188" s="46">
        <v>186</v>
      </c>
    </row>
    <row r="189" spans="1:21">
      <c r="A189" t="s">
        <v>439</v>
      </c>
      <c r="B189">
        <v>2</v>
      </c>
      <c r="C189" s="46" t="str">
        <f t="shared" si="39"/>
        <v>źle</v>
      </c>
      <c r="D189" s="46">
        <f>1+235-COUNTIF(sym!D189:D$237,0)-U189</f>
        <v>0</v>
      </c>
      <c r="E189" s="46" t="str">
        <f t="shared" si="34"/>
        <v>źle</v>
      </c>
      <c r="F189" s="46">
        <f t="shared" si="40"/>
        <v>0</v>
      </c>
      <c r="G189" s="46" t="str">
        <f t="shared" si="35"/>
        <v>źle</v>
      </c>
      <c r="H189" s="46">
        <f t="shared" si="41"/>
        <v>0</v>
      </c>
      <c r="I189" s="46" t="str">
        <f t="shared" si="36"/>
        <v>źle</v>
      </c>
      <c r="J189" s="46">
        <f t="shared" si="42"/>
        <v>0</v>
      </c>
      <c r="K189" s="46" t="str">
        <f t="shared" si="37"/>
        <v>źle</v>
      </c>
      <c r="L189" s="46">
        <f t="shared" si="43"/>
        <v>0</v>
      </c>
      <c r="M189" s="55" t="str">
        <f t="shared" si="44"/>
        <v>źle</v>
      </c>
      <c r="N189" s="46">
        <f t="shared" si="45"/>
        <v>0</v>
      </c>
      <c r="O189" s="46" t="str">
        <f t="shared" si="46"/>
        <v>źle</v>
      </c>
      <c r="P189" s="46">
        <f t="shared" si="47"/>
        <v>0</v>
      </c>
      <c r="Q189" s="46" t="str">
        <f t="shared" si="38"/>
        <v>3P4 Biologia rozszerzona Ewa Antoniak (EA)</v>
      </c>
      <c r="R189" s="46">
        <f t="shared" si="48"/>
        <v>2</v>
      </c>
      <c r="S189" s="46" t="str">
        <f t="shared" si="49"/>
        <v>źle</v>
      </c>
      <c r="T189" s="46">
        <f t="shared" si="50"/>
        <v>0</v>
      </c>
      <c r="U189" s="46">
        <v>187</v>
      </c>
    </row>
    <row r="190" spans="1:21">
      <c r="A190" t="s">
        <v>563</v>
      </c>
      <c r="B190">
        <v>2</v>
      </c>
      <c r="C190" s="46" t="str">
        <f t="shared" si="39"/>
        <v>źle</v>
      </c>
      <c r="D190" s="46">
        <f>1+235-COUNTIF(sym!D190:D$237,0)-U190</f>
        <v>0</v>
      </c>
      <c r="E190" s="46" t="str">
        <f t="shared" si="34"/>
        <v>źle</v>
      </c>
      <c r="F190" s="46">
        <f t="shared" si="40"/>
        <v>0</v>
      </c>
      <c r="G190" s="46" t="str">
        <f t="shared" si="35"/>
        <v>źle</v>
      </c>
      <c r="H190" s="46">
        <f t="shared" si="41"/>
        <v>0</v>
      </c>
      <c r="I190" s="46" t="str">
        <f t="shared" si="36"/>
        <v>źle</v>
      </c>
      <c r="J190" s="46">
        <f t="shared" si="42"/>
        <v>0</v>
      </c>
      <c r="K190" s="46" t="str">
        <f t="shared" si="37"/>
        <v>źle</v>
      </c>
      <c r="L190" s="46">
        <f t="shared" si="43"/>
        <v>0</v>
      </c>
      <c r="M190" s="55" t="str">
        <f t="shared" si="44"/>
        <v>źle</v>
      </c>
      <c r="N190" s="46">
        <f t="shared" si="45"/>
        <v>0</v>
      </c>
      <c r="O190" s="46" t="str">
        <f t="shared" si="46"/>
        <v>źle</v>
      </c>
      <c r="P190" s="46">
        <f t="shared" si="47"/>
        <v>0</v>
      </c>
      <c r="Q190" s="46" t="str">
        <f t="shared" si="38"/>
        <v>3P4 Historia i społeczeństwo - p.uzupełniający Agnieszka Małgorzata Rosochacka (RC)</v>
      </c>
      <c r="R190" s="46">
        <f t="shared" si="48"/>
        <v>2</v>
      </c>
      <c r="S190" s="46" t="str">
        <f t="shared" si="49"/>
        <v>źle</v>
      </c>
      <c r="T190" s="46">
        <f t="shared" si="50"/>
        <v>0</v>
      </c>
      <c r="U190" s="46">
        <v>188</v>
      </c>
    </row>
    <row r="191" spans="1:21">
      <c r="A191" t="s">
        <v>501</v>
      </c>
      <c r="B191">
        <v>2</v>
      </c>
      <c r="C191" s="46" t="str">
        <f t="shared" si="39"/>
        <v>źle</v>
      </c>
      <c r="D191" s="46">
        <f>1+235-COUNTIF(sym!D191:D$237,0)-U191</f>
        <v>0</v>
      </c>
      <c r="E191" s="46" t="str">
        <f t="shared" si="34"/>
        <v>źle</v>
      </c>
      <c r="F191" s="46">
        <f t="shared" si="40"/>
        <v>0</v>
      </c>
      <c r="G191" s="46" t="str">
        <f t="shared" si="35"/>
        <v>źle</v>
      </c>
      <c r="H191" s="46">
        <f t="shared" si="41"/>
        <v>0</v>
      </c>
      <c r="I191" s="46" t="str">
        <f t="shared" si="36"/>
        <v>źle</v>
      </c>
      <c r="J191" s="46">
        <f t="shared" si="42"/>
        <v>0</v>
      </c>
      <c r="K191" s="46" t="str">
        <f t="shared" si="37"/>
        <v>źle</v>
      </c>
      <c r="L191" s="46">
        <f t="shared" si="43"/>
        <v>0</v>
      </c>
      <c r="M191" s="55" t="str">
        <f t="shared" si="44"/>
        <v>źle</v>
      </c>
      <c r="N191" s="46">
        <f t="shared" si="45"/>
        <v>0</v>
      </c>
      <c r="O191" s="46" t="str">
        <f t="shared" si="46"/>
        <v>źle</v>
      </c>
      <c r="P191" s="46">
        <f t="shared" si="47"/>
        <v>0</v>
      </c>
      <c r="Q191" s="46" t="str">
        <f t="shared" si="38"/>
        <v>3P4 Język angielski Anna Beata Karwat (AK)</v>
      </c>
      <c r="R191" s="46">
        <f t="shared" si="48"/>
        <v>2</v>
      </c>
      <c r="S191" s="46" t="str">
        <f t="shared" si="49"/>
        <v>źle</v>
      </c>
      <c r="T191" s="46">
        <f t="shared" si="50"/>
        <v>0</v>
      </c>
      <c r="U191" s="46">
        <v>189</v>
      </c>
    </row>
    <row r="192" spans="1:21">
      <c r="A192" t="s">
        <v>494</v>
      </c>
      <c r="B192">
        <v>1</v>
      </c>
      <c r="C192" s="46" t="str">
        <f t="shared" si="39"/>
        <v>źle</v>
      </c>
      <c r="D192" s="46">
        <f>1+235-COUNTIF(sym!D192:D$237,0)-U192</f>
        <v>0</v>
      </c>
      <c r="E192" s="46" t="str">
        <f t="shared" si="34"/>
        <v>źle</v>
      </c>
      <c r="F192" s="46">
        <f t="shared" si="40"/>
        <v>0</v>
      </c>
      <c r="G192" s="46" t="str">
        <f t="shared" si="35"/>
        <v>źle</v>
      </c>
      <c r="H192" s="46">
        <f t="shared" si="41"/>
        <v>0</v>
      </c>
      <c r="I192" s="46" t="str">
        <f t="shared" si="36"/>
        <v>źle</v>
      </c>
      <c r="J192" s="46">
        <f t="shared" si="42"/>
        <v>0</v>
      </c>
      <c r="K192" s="46" t="str">
        <f t="shared" si="37"/>
        <v>źle</v>
      </c>
      <c r="L192" s="46">
        <f t="shared" si="43"/>
        <v>0</v>
      </c>
      <c r="M192" s="55" t="str">
        <f t="shared" si="44"/>
        <v>źle</v>
      </c>
      <c r="N192" s="46">
        <f t="shared" si="45"/>
        <v>0</v>
      </c>
      <c r="O192" s="46" t="str">
        <f t="shared" si="46"/>
        <v>źle</v>
      </c>
      <c r="P192" s="46">
        <f t="shared" si="47"/>
        <v>0</v>
      </c>
      <c r="Q192" s="46" t="str">
        <f t="shared" si="38"/>
        <v>3P4 Język angielski rozszerzony Anna Beata Karwat (AK)</v>
      </c>
      <c r="R192" s="46">
        <f t="shared" si="48"/>
        <v>1</v>
      </c>
      <c r="S192" s="46" t="str">
        <f t="shared" si="49"/>
        <v>źle</v>
      </c>
      <c r="T192" s="46">
        <f t="shared" si="50"/>
        <v>0</v>
      </c>
      <c r="U192" s="46">
        <v>190</v>
      </c>
    </row>
    <row r="193" spans="1:21">
      <c r="A193" t="s">
        <v>536</v>
      </c>
      <c r="B193">
        <v>2</v>
      </c>
      <c r="C193" s="46" t="str">
        <f t="shared" si="39"/>
        <v>źle</v>
      </c>
      <c r="D193" s="46">
        <f>1+235-COUNTIF(sym!D193:D$237,0)-U193</f>
        <v>0</v>
      </c>
      <c r="E193" s="46" t="str">
        <f t="shared" si="34"/>
        <v>źle</v>
      </c>
      <c r="F193" s="46">
        <f t="shared" si="40"/>
        <v>0</v>
      </c>
      <c r="G193" s="46" t="str">
        <f t="shared" si="35"/>
        <v>źle</v>
      </c>
      <c r="H193" s="46">
        <f t="shared" si="41"/>
        <v>0</v>
      </c>
      <c r="I193" s="46" t="str">
        <f t="shared" si="36"/>
        <v>źle</v>
      </c>
      <c r="J193" s="46">
        <f t="shared" si="42"/>
        <v>0</v>
      </c>
      <c r="K193" s="46" t="str">
        <f t="shared" si="37"/>
        <v>źle</v>
      </c>
      <c r="L193" s="46">
        <f t="shared" si="43"/>
        <v>0</v>
      </c>
      <c r="M193" s="55" t="str">
        <f t="shared" si="44"/>
        <v>źle</v>
      </c>
      <c r="N193" s="46">
        <f t="shared" si="45"/>
        <v>0</v>
      </c>
      <c r="O193" s="46" t="str">
        <f t="shared" si="46"/>
        <v>źle</v>
      </c>
      <c r="P193" s="46">
        <f t="shared" si="47"/>
        <v>0</v>
      </c>
      <c r="Q193" s="46" t="str">
        <f t="shared" si="38"/>
        <v>3P4 Język niemiecki Renata Olida (RO)</v>
      </c>
      <c r="R193" s="46">
        <f t="shared" si="48"/>
        <v>2</v>
      </c>
      <c r="S193" s="46" t="str">
        <f t="shared" si="49"/>
        <v>źle</v>
      </c>
      <c r="T193" s="46">
        <f t="shared" si="50"/>
        <v>0</v>
      </c>
      <c r="U193" s="46">
        <v>191</v>
      </c>
    </row>
    <row r="194" spans="1:21">
      <c r="A194" t="s">
        <v>409</v>
      </c>
      <c r="B194">
        <v>3</v>
      </c>
      <c r="C194" s="46" t="str">
        <f t="shared" si="39"/>
        <v>źle</v>
      </c>
      <c r="D194" s="46">
        <f>1+235-COUNTIF(sym!D194:D$237,0)-U194</f>
        <v>0</v>
      </c>
      <c r="E194" s="46" t="str">
        <f t="shared" ref="E194:E237" si="51">IF(LEFT($A194,3)=E$1,$A194,"źle")</f>
        <v>źle</v>
      </c>
      <c r="F194" s="46">
        <f t="shared" si="40"/>
        <v>0</v>
      </c>
      <c r="G194" s="46" t="str">
        <f t="shared" ref="G194:G237" si="52">IF(LEFT($A194,3)=G$1,$A194,"źle")</f>
        <v>źle</v>
      </c>
      <c r="H194" s="46">
        <f t="shared" si="41"/>
        <v>0</v>
      </c>
      <c r="I194" s="46" t="str">
        <f t="shared" ref="I194:I237" si="53">IF(LEFT($A194,3)=I$1,$A194,"źle")</f>
        <v>źle</v>
      </c>
      <c r="J194" s="46">
        <f t="shared" si="42"/>
        <v>0</v>
      </c>
      <c r="K194" s="46" t="str">
        <f t="shared" ref="K194:K237" si="54">IF(LEFT($A194,3)=K$1,$A194,"źle")</f>
        <v>źle</v>
      </c>
      <c r="L194" s="46">
        <f t="shared" si="43"/>
        <v>0</v>
      </c>
      <c r="M194" s="55" t="str">
        <f t="shared" si="44"/>
        <v>źle</v>
      </c>
      <c r="N194" s="46">
        <f t="shared" si="45"/>
        <v>0</v>
      </c>
      <c r="O194" s="46" t="str">
        <f t="shared" si="46"/>
        <v>źle</v>
      </c>
      <c r="P194" s="46">
        <f t="shared" si="47"/>
        <v>0</v>
      </c>
      <c r="Q194" s="46" t="str">
        <f t="shared" ref="Q194:Q237" si="55">IF(LEFT($A194,3)=Q$1,$A194,"źle")</f>
        <v>3P4 Język polski Ewa Dobrzańska-Mochniej (ED)</v>
      </c>
      <c r="R194" s="46">
        <f t="shared" si="48"/>
        <v>3</v>
      </c>
      <c r="S194" s="46" t="str">
        <f t="shared" si="49"/>
        <v>źle</v>
      </c>
      <c r="T194" s="46">
        <f t="shared" si="50"/>
        <v>0</v>
      </c>
      <c r="U194" s="46">
        <v>192</v>
      </c>
    </row>
    <row r="195" spans="1:21">
      <c r="A195" t="s">
        <v>470</v>
      </c>
      <c r="B195">
        <v>3</v>
      </c>
      <c r="C195" s="46" t="str">
        <f t="shared" ref="C195:C237" si="56">IF(LEFT($A195,3)=C$1,$A195,"źle")</f>
        <v>źle</v>
      </c>
      <c r="D195" s="46">
        <f>1+235-COUNTIF(sym!D195:D$237,0)-U195</f>
        <v>0</v>
      </c>
      <c r="E195" s="46" t="str">
        <f t="shared" si="51"/>
        <v>źle</v>
      </c>
      <c r="F195" s="46">
        <f t="shared" ref="F195:F237" si="57">IF(E195="źle",0,$B195)</f>
        <v>0</v>
      </c>
      <c r="G195" s="46" t="str">
        <f t="shared" si="52"/>
        <v>źle</v>
      </c>
      <c r="H195" s="46">
        <f t="shared" ref="H195:H237" si="58">IF(G195="źle",0,$B195)</f>
        <v>0</v>
      </c>
      <c r="I195" s="46" t="str">
        <f t="shared" si="53"/>
        <v>źle</v>
      </c>
      <c r="J195" s="46">
        <f t="shared" ref="J195:J237" si="59">IF(I195="źle",0,$B195)</f>
        <v>0</v>
      </c>
      <c r="K195" s="46" t="str">
        <f t="shared" si="54"/>
        <v>źle</v>
      </c>
      <c r="L195" s="46">
        <f t="shared" ref="L195:L237" si="60">IF(K195="źle",0,$B195)</f>
        <v>0</v>
      </c>
      <c r="M195" s="55" t="str">
        <f t="shared" ref="M195:M237" si="61">IF(LEFT($A195,4)=M$1,$A195,"źle")</f>
        <v>źle</v>
      </c>
      <c r="N195" s="46">
        <f t="shared" ref="N195:N237" si="62">IF(M195="źle",0,$B195)</f>
        <v>0</v>
      </c>
      <c r="O195" s="46" t="str">
        <f t="shared" ref="O195:O237" si="63">IF(LEFT($A195,3)=O$1,$A195,"źle")</f>
        <v>źle</v>
      </c>
      <c r="P195" s="46">
        <f t="shared" ref="P195:P237" si="64">IF(O195="źle",0,$B195)</f>
        <v>0</v>
      </c>
      <c r="Q195" s="46" t="str">
        <f t="shared" si="55"/>
        <v>3P4 Matematyka Renata Dyk (DR)</v>
      </c>
      <c r="R195" s="46">
        <f t="shared" ref="R195:R237" si="65">IF(Q195="źle",0,$B195)</f>
        <v>3</v>
      </c>
      <c r="S195" s="46" t="str">
        <f t="shared" ref="S195:S237" si="66">IF(LEFT($A195,4)=S$1,$A195,"źle")</f>
        <v>źle</v>
      </c>
      <c r="T195" s="46">
        <f t="shared" ref="T195:T237" si="67">IF(S195="źle",0,$B195)</f>
        <v>0</v>
      </c>
      <c r="U195" s="46">
        <v>193</v>
      </c>
    </row>
    <row r="196" spans="1:21">
      <c r="A196" t="s">
        <v>504</v>
      </c>
      <c r="B196">
        <v>3</v>
      </c>
      <c r="C196" s="46" t="str">
        <f t="shared" si="56"/>
        <v>źle</v>
      </c>
      <c r="D196" s="46">
        <f>1+235-COUNTIF(sym!D196:D$237,0)-U196</f>
        <v>0</v>
      </c>
      <c r="E196" s="46" t="str">
        <f t="shared" si="51"/>
        <v>źle</v>
      </c>
      <c r="F196" s="46">
        <f t="shared" si="57"/>
        <v>0</v>
      </c>
      <c r="G196" s="46" t="str">
        <f t="shared" si="52"/>
        <v>źle</v>
      </c>
      <c r="H196" s="46">
        <f t="shared" si="58"/>
        <v>0</v>
      </c>
      <c r="I196" s="46" t="str">
        <f t="shared" si="53"/>
        <v>źle</v>
      </c>
      <c r="J196" s="46">
        <f t="shared" si="59"/>
        <v>0</v>
      </c>
      <c r="K196" s="46" t="str">
        <f t="shared" si="54"/>
        <v>źle</v>
      </c>
      <c r="L196" s="46">
        <f t="shared" si="60"/>
        <v>0</v>
      </c>
      <c r="M196" s="55" t="str">
        <f t="shared" si="61"/>
        <v>źle</v>
      </c>
      <c r="N196" s="46">
        <f t="shared" si="62"/>
        <v>0</v>
      </c>
      <c r="O196" s="46" t="str">
        <f t="shared" si="63"/>
        <v>źle</v>
      </c>
      <c r="P196" s="46">
        <f t="shared" si="64"/>
        <v>0</v>
      </c>
      <c r="Q196" s="46" t="str">
        <f t="shared" si="55"/>
        <v>3P4 Obsługa konsumenta Justyna Klejna (JK)</v>
      </c>
      <c r="R196" s="46">
        <f t="shared" si="65"/>
        <v>3</v>
      </c>
      <c r="S196" s="46" t="str">
        <f t="shared" si="66"/>
        <v>źle</v>
      </c>
      <c r="T196" s="46">
        <f t="shared" si="67"/>
        <v>0</v>
      </c>
      <c r="U196" s="46">
        <v>194</v>
      </c>
    </row>
    <row r="197" spans="1:21">
      <c r="A197" t="s">
        <v>516</v>
      </c>
      <c r="B197">
        <v>1</v>
      </c>
      <c r="C197" s="46" t="str">
        <f t="shared" si="56"/>
        <v>źle</v>
      </c>
      <c r="D197" s="46">
        <f>1+235-COUNTIF(sym!D197:D$237,0)-U197</f>
        <v>0</v>
      </c>
      <c r="E197" s="46" t="str">
        <f t="shared" si="51"/>
        <v>źle</v>
      </c>
      <c r="F197" s="46">
        <f t="shared" si="57"/>
        <v>0</v>
      </c>
      <c r="G197" s="46" t="str">
        <f t="shared" si="52"/>
        <v>źle</v>
      </c>
      <c r="H197" s="46">
        <f t="shared" si="58"/>
        <v>0</v>
      </c>
      <c r="I197" s="46" t="str">
        <f t="shared" si="53"/>
        <v>źle</v>
      </c>
      <c r="J197" s="46">
        <f t="shared" si="59"/>
        <v>0</v>
      </c>
      <c r="K197" s="46" t="str">
        <f t="shared" si="54"/>
        <v>źle</v>
      </c>
      <c r="L197" s="46">
        <f t="shared" si="60"/>
        <v>0</v>
      </c>
      <c r="M197" s="55" t="str">
        <f t="shared" si="61"/>
        <v>źle</v>
      </c>
      <c r="N197" s="46">
        <f t="shared" si="62"/>
        <v>0</v>
      </c>
      <c r="O197" s="46" t="str">
        <f t="shared" si="63"/>
        <v>źle</v>
      </c>
      <c r="P197" s="46">
        <f t="shared" si="64"/>
        <v>0</v>
      </c>
      <c r="Q197" s="46" t="str">
        <f t="shared" si="55"/>
        <v>3P4 Podejmowanie i prowadzenie działalności gospodarczej Anna Małgorzata Kowalik (Ko)</v>
      </c>
      <c r="R197" s="46">
        <f t="shared" si="65"/>
        <v>1</v>
      </c>
      <c r="S197" s="46" t="str">
        <f t="shared" si="66"/>
        <v>źle</v>
      </c>
      <c r="T197" s="46">
        <f t="shared" si="67"/>
        <v>0</v>
      </c>
      <c r="U197" s="46">
        <v>195</v>
      </c>
    </row>
    <row r="198" spans="1:21">
      <c r="A198" t="s">
        <v>580</v>
      </c>
      <c r="B198">
        <v>2</v>
      </c>
      <c r="C198" s="46" t="str">
        <f t="shared" si="56"/>
        <v>źle</v>
      </c>
      <c r="D198" s="46">
        <f>1+235-COUNTIF(sym!D198:D$237,0)-U198</f>
        <v>0</v>
      </c>
      <c r="E198" s="46" t="str">
        <f t="shared" si="51"/>
        <v>źle</v>
      </c>
      <c r="F198" s="46">
        <f t="shared" si="57"/>
        <v>0</v>
      </c>
      <c r="G198" s="46" t="str">
        <f t="shared" si="52"/>
        <v>źle</v>
      </c>
      <c r="H198" s="46">
        <f t="shared" si="58"/>
        <v>0</v>
      </c>
      <c r="I198" s="46" t="str">
        <f t="shared" si="53"/>
        <v>źle</v>
      </c>
      <c r="J198" s="46">
        <f t="shared" si="59"/>
        <v>0</v>
      </c>
      <c r="K198" s="46" t="str">
        <f t="shared" si="54"/>
        <v>źle</v>
      </c>
      <c r="L198" s="46">
        <f t="shared" si="60"/>
        <v>0</v>
      </c>
      <c r="M198" s="55" t="str">
        <f t="shared" si="61"/>
        <v>źle</v>
      </c>
      <c r="N198" s="46">
        <f t="shared" si="62"/>
        <v>0</v>
      </c>
      <c r="O198" s="46" t="str">
        <f t="shared" si="63"/>
        <v>źle</v>
      </c>
      <c r="P198" s="46">
        <f t="shared" si="64"/>
        <v>0</v>
      </c>
      <c r="Q198" s="46" t="str">
        <f t="shared" si="55"/>
        <v>3P4 Religia Józef Serej (SE)</v>
      </c>
      <c r="R198" s="46">
        <f t="shared" si="65"/>
        <v>2</v>
      </c>
      <c r="S198" s="46" t="str">
        <f t="shared" si="66"/>
        <v>źle</v>
      </c>
      <c r="T198" s="46">
        <f t="shared" si="67"/>
        <v>0</v>
      </c>
      <c r="U198" s="46">
        <v>196</v>
      </c>
    </row>
    <row r="199" spans="1:21">
      <c r="A199" t="s">
        <v>614</v>
      </c>
      <c r="B199">
        <v>2</v>
      </c>
      <c r="C199" s="46" t="str">
        <f t="shared" si="56"/>
        <v>źle</v>
      </c>
      <c r="D199" s="46">
        <f>1+235-COUNTIF(sym!D199:D$237,0)-U199</f>
        <v>0</v>
      </c>
      <c r="E199" s="46" t="str">
        <f t="shared" si="51"/>
        <v>źle</v>
      </c>
      <c r="F199" s="46">
        <f t="shared" si="57"/>
        <v>0</v>
      </c>
      <c r="G199" s="46" t="str">
        <f t="shared" si="52"/>
        <v>źle</v>
      </c>
      <c r="H199" s="46">
        <f t="shared" si="58"/>
        <v>0</v>
      </c>
      <c r="I199" s="46" t="str">
        <f t="shared" si="53"/>
        <v>źle</v>
      </c>
      <c r="J199" s="46">
        <f t="shared" si="59"/>
        <v>0</v>
      </c>
      <c r="K199" s="46" t="str">
        <f t="shared" si="54"/>
        <v>źle</v>
      </c>
      <c r="L199" s="46">
        <f t="shared" si="60"/>
        <v>0</v>
      </c>
      <c r="M199" s="55" t="str">
        <f t="shared" si="61"/>
        <v>źle</v>
      </c>
      <c r="N199" s="46">
        <f t="shared" si="62"/>
        <v>0</v>
      </c>
      <c r="O199" s="46" t="str">
        <f t="shared" si="63"/>
        <v>źle</v>
      </c>
      <c r="P199" s="46">
        <f t="shared" si="64"/>
        <v>0</v>
      </c>
      <c r="Q199" s="46" t="str">
        <f t="shared" si="55"/>
        <v>3P4 Technologia gastronomiczna z towaroznawstwem Anna Watras-Lekan (AW)</v>
      </c>
      <c r="R199" s="46">
        <f t="shared" si="65"/>
        <v>2</v>
      </c>
      <c r="S199" s="46" t="str">
        <f t="shared" si="66"/>
        <v>źle</v>
      </c>
      <c r="T199" s="46">
        <f t="shared" si="67"/>
        <v>0</v>
      </c>
      <c r="U199" s="46">
        <v>197</v>
      </c>
    </row>
    <row r="200" spans="1:21">
      <c r="A200" t="s">
        <v>506</v>
      </c>
      <c r="B200">
        <v>1</v>
      </c>
      <c r="C200" s="46" t="str">
        <f t="shared" si="56"/>
        <v>źle</v>
      </c>
      <c r="D200" s="46">
        <f>1+235-COUNTIF(sym!D200:D$237,0)-U200</f>
        <v>0</v>
      </c>
      <c r="E200" s="46" t="str">
        <f t="shared" si="51"/>
        <v>źle</v>
      </c>
      <c r="F200" s="46">
        <f t="shared" si="57"/>
        <v>0</v>
      </c>
      <c r="G200" s="46" t="str">
        <f t="shared" si="52"/>
        <v>źle</v>
      </c>
      <c r="H200" s="46">
        <f t="shared" si="58"/>
        <v>0</v>
      </c>
      <c r="I200" s="46" t="str">
        <f t="shared" si="53"/>
        <v>źle</v>
      </c>
      <c r="J200" s="46">
        <f t="shared" si="59"/>
        <v>0</v>
      </c>
      <c r="K200" s="46" t="str">
        <f t="shared" si="54"/>
        <v>źle</v>
      </c>
      <c r="L200" s="46">
        <f t="shared" si="60"/>
        <v>0</v>
      </c>
      <c r="M200" s="55" t="str">
        <f t="shared" si="61"/>
        <v>źle</v>
      </c>
      <c r="N200" s="46">
        <f t="shared" si="62"/>
        <v>0</v>
      </c>
      <c r="O200" s="46" t="str">
        <f t="shared" si="63"/>
        <v>źle</v>
      </c>
      <c r="P200" s="46">
        <f t="shared" si="64"/>
        <v>0</v>
      </c>
      <c r="Q200" s="46" t="str">
        <f t="shared" si="55"/>
        <v>3P4 Zajęcia z wychowawcą Justyna Klejna (JK)</v>
      </c>
      <c r="R200" s="46">
        <f t="shared" si="65"/>
        <v>1</v>
      </c>
      <c r="S200" s="46" t="str">
        <f t="shared" si="66"/>
        <v>źle</v>
      </c>
      <c r="T200" s="46">
        <f t="shared" si="67"/>
        <v>0</v>
      </c>
      <c r="U200" s="46">
        <v>198</v>
      </c>
    </row>
    <row r="201" spans="1:21">
      <c r="A201" t="s">
        <v>207</v>
      </c>
      <c r="B201">
        <v>2</v>
      </c>
      <c r="C201" s="46" t="str">
        <f t="shared" si="56"/>
        <v>źle</v>
      </c>
      <c r="D201" s="46">
        <f>1+235-COUNTIF(sym!D201:D$237,0)-U201</f>
        <v>0</v>
      </c>
      <c r="E201" s="46" t="str">
        <f t="shared" si="51"/>
        <v>źle</v>
      </c>
      <c r="F201" s="46">
        <f t="shared" si="57"/>
        <v>0</v>
      </c>
      <c r="G201" s="46" t="str">
        <f t="shared" si="52"/>
        <v>źle</v>
      </c>
      <c r="H201" s="46">
        <f t="shared" si="58"/>
        <v>0</v>
      </c>
      <c r="I201" s="46" t="str">
        <f t="shared" si="53"/>
        <v>źle</v>
      </c>
      <c r="J201" s="46">
        <f t="shared" si="59"/>
        <v>0</v>
      </c>
      <c r="K201" s="46" t="str">
        <f t="shared" si="54"/>
        <v>źle</v>
      </c>
      <c r="L201" s="46">
        <f t="shared" si="60"/>
        <v>0</v>
      </c>
      <c r="M201" s="55" t="str">
        <f t="shared" si="61"/>
        <v>źle</v>
      </c>
      <c r="N201" s="46">
        <f t="shared" si="62"/>
        <v>0</v>
      </c>
      <c r="O201" s="46" t="str">
        <f t="shared" si="63"/>
        <v>źle</v>
      </c>
      <c r="P201" s="46">
        <f t="shared" si="64"/>
        <v>0</v>
      </c>
      <c r="Q201" s="46" t="str">
        <f t="shared" si="55"/>
        <v>3P4|gr1 Zajęcia praktyczne z obsługi konsumenta Justyna Klejna (JK)</v>
      </c>
      <c r="R201" s="46">
        <f t="shared" si="65"/>
        <v>2</v>
      </c>
      <c r="S201" s="46" t="str">
        <f t="shared" si="66"/>
        <v>źle</v>
      </c>
      <c r="T201" s="46">
        <f t="shared" si="67"/>
        <v>0</v>
      </c>
      <c r="U201" s="46">
        <v>199</v>
      </c>
    </row>
    <row r="202" spans="1:21">
      <c r="A202" t="s">
        <v>202</v>
      </c>
      <c r="B202">
        <v>2</v>
      </c>
      <c r="C202" s="46" t="str">
        <f t="shared" si="56"/>
        <v>źle</v>
      </c>
      <c r="D202" s="46">
        <f>1+235-COUNTIF(sym!D202:D$237,0)-U202</f>
        <v>0</v>
      </c>
      <c r="E202" s="46" t="str">
        <f t="shared" si="51"/>
        <v>źle</v>
      </c>
      <c r="F202" s="46">
        <f t="shared" si="57"/>
        <v>0</v>
      </c>
      <c r="G202" s="46" t="str">
        <f t="shared" si="52"/>
        <v>źle</v>
      </c>
      <c r="H202" s="46">
        <f t="shared" si="58"/>
        <v>0</v>
      </c>
      <c r="I202" s="46" t="str">
        <f t="shared" si="53"/>
        <v>źle</v>
      </c>
      <c r="J202" s="46">
        <f t="shared" si="59"/>
        <v>0</v>
      </c>
      <c r="K202" s="46" t="str">
        <f t="shared" si="54"/>
        <v>źle</v>
      </c>
      <c r="L202" s="46">
        <f t="shared" si="60"/>
        <v>0</v>
      </c>
      <c r="M202" s="55" t="str">
        <f t="shared" si="61"/>
        <v>źle</v>
      </c>
      <c r="N202" s="46">
        <f t="shared" si="62"/>
        <v>0</v>
      </c>
      <c r="O202" s="46" t="str">
        <f t="shared" si="63"/>
        <v>źle</v>
      </c>
      <c r="P202" s="46">
        <f t="shared" si="64"/>
        <v>0</v>
      </c>
      <c r="Q202" s="46" t="str">
        <f t="shared" si="55"/>
        <v>3P4|gr1 Zajęcia praktyczne z organizacji produkcji gastronomicznej Danuta Dudzic (DD)</v>
      </c>
      <c r="R202" s="46">
        <f t="shared" si="65"/>
        <v>2</v>
      </c>
      <c r="S202" s="46" t="str">
        <f t="shared" si="66"/>
        <v>źle</v>
      </c>
      <c r="T202" s="46">
        <f t="shared" si="67"/>
        <v>0</v>
      </c>
      <c r="U202" s="46">
        <v>200</v>
      </c>
    </row>
    <row r="203" spans="1:21">
      <c r="A203" t="s">
        <v>203</v>
      </c>
      <c r="B203">
        <v>5</v>
      </c>
      <c r="C203" s="46" t="str">
        <f t="shared" si="56"/>
        <v>źle</v>
      </c>
      <c r="D203" s="46">
        <f>1+235-COUNTIF(sym!D203:D$237,0)-U203</f>
        <v>0</v>
      </c>
      <c r="E203" s="46" t="str">
        <f t="shared" si="51"/>
        <v>źle</v>
      </c>
      <c r="F203" s="46">
        <f t="shared" si="57"/>
        <v>0</v>
      </c>
      <c r="G203" s="46" t="str">
        <f t="shared" si="52"/>
        <v>źle</v>
      </c>
      <c r="H203" s="46">
        <f t="shared" si="58"/>
        <v>0</v>
      </c>
      <c r="I203" s="46" t="str">
        <f t="shared" si="53"/>
        <v>źle</v>
      </c>
      <c r="J203" s="46">
        <f t="shared" si="59"/>
        <v>0</v>
      </c>
      <c r="K203" s="46" t="str">
        <f t="shared" si="54"/>
        <v>źle</v>
      </c>
      <c r="L203" s="46">
        <f t="shared" si="60"/>
        <v>0</v>
      </c>
      <c r="M203" s="55" t="str">
        <f t="shared" si="61"/>
        <v>źle</v>
      </c>
      <c r="N203" s="46">
        <f t="shared" si="62"/>
        <v>0</v>
      </c>
      <c r="O203" s="46" t="str">
        <f t="shared" si="63"/>
        <v>źle</v>
      </c>
      <c r="P203" s="46">
        <f t="shared" si="64"/>
        <v>0</v>
      </c>
      <c r="Q203" s="46" t="str">
        <f t="shared" si="55"/>
        <v>3P4|gr1 Zajęcia praktyczne z technologii gastronomicznej Danuta Dudzic (DD)</v>
      </c>
      <c r="R203" s="46">
        <f t="shared" si="65"/>
        <v>5</v>
      </c>
      <c r="S203" s="46" t="str">
        <f t="shared" si="66"/>
        <v>źle</v>
      </c>
      <c r="T203" s="46">
        <f t="shared" si="67"/>
        <v>0</v>
      </c>
      <c r="U203" s="46">
        <v>201</v>
      </c>
    </row>
    <row r="204" spans="1:21">
      <c r="A204" t="s">
        <v>204</v>
      </c>
      <c r="B204">
        <v>2</v>
      </c>
      <c r="C204" s="46" t="str">
        <f t="shared" si="56"/>
        <v>źle</v>
      </c>
      <c r="D204" s="46">
        <f>1+235-COUNTIF(sym!D204:D$237,0)-U204</f>
        <v>0</v>
      </c>
      <c r="E204" s="46" t="str">
        <f t="shared" si="51"/>
        <v>źle</v>
      </c>
      <c r="F204" s="46">
        <f t="shared" si="57"/>
        <v>0</v>
      </c>
      <c r="G204" s="46" t="str">
        <f t="shared" si="52"/>
        <v>źle</v>
      </c>
      <c r="H204" s="46">
        <f t="shared" si="58"/>
        <v>0</v>
      </c>
      <c r="I204" s="46" t="str">
        <f t="shared" si="53"/>
        <v>źle</v>
      </c>
      <c r="J204" s="46">
        <f t="shared" si="59"/>
        <v>0</v>
      </c>
      <c r="K204" s="46" t="str">
        <f t="shared" si="54"/>
        <v>źle</v>
      </c>
      <c r="L204" s="46">
        <f t="shared" si="60"/>
        <v>0</v>
      </c>
      <c r="M204" s="55" t="str">
        <f t="shared" si="61"/>
        <v>źle</v>
      </c>
      <c r="N204" s="46">
        <f t="shared" si="62"/>
        <v>0</v>
      </c>
      <c r="O204" s="46" t="str">
        <f t="shared" si="63"/>
        <v>źle</v>
      </c>
      <c r="P204" s="46">
        <f t="shared" si="64"/>
        <v>0</v>
      </c>
      <c r="Q204" s="46" t="str">
        <f t="shared" si="55"/>
        <v>3P4|gr2 Zajęcia praktyczne z obsługi konsumenta Danuta Dudzic (DD)</v>
      </c>
      <c r="R204" s="46">
        <f t="shared" si="65"/>
        <v>2</v>
      </c>
      <c r="S204" s="46" t="str">
        <f t="shared" si="66"/>
        <v>źle</v>
      </c>
      <c r="T204" s="46">
        <f t="shared" si="67"/>
        <v>0</v>
      </c>
      <c r="U204" s="46">
        <v>202</v>
      </c>
    </row>
    <row r="205" spans="1:21">
      <c r="A205" t="s">
        <v>206</v>
      </c>
      <c r="B205">
        <v>2</v>
      </c>
      <c r="C205" s="46" t="str">
        <f t="shared" si="56"/>
        <v>źle</v>
      </c>
      <c r="D205" s="46">
        <f>1+235-COUNTIF(sym!D205:D$237,0)-U205</f>
        <v>0</v>
      </c>
      <c r="E205" s="46" t="str">
        <f t="shared" si="51"/>
        <v>źle</v>
      </c>
      <c r="F205" s="46">
        <f t="shared" si="57"/>
        <v>0</v>
      </c>
      <c r="G205" s="46" t="str">
        <f t="shared" si="52"/>
        <v>źle</v>
      </c>
      <c r="H205" s="46">
        <f t="shared" si="58"/>
        <v>0</v>
      </c>
      <c r="I205" s="46" t="str">
        <f t="shared" si="53"/>
        <v>źle</v>
      </c>
      <c r="J205" s="46">
        <f t="shared" si="59"/>
        <v>0</v>
      </c>
      <c r="K205" s="46" t="str">
        <f t="shared" si="54"/>
        <v>źle</v>
      </c>
      <c r="L205" s="46">
        <f t="shared" si="60"/>
        <v>0</v>
      </c>
      <c r="M205" s="55" t="str">
        <f t="shared" si="61"/>
        <v>źle</v>
      </c>
      <c r="N205" s="46">
        <f t="shared" si="62"/>
        <v>0</v>
      </c>
      <c r="O205" s="46" t="str">
        <f t="shared" si="63"/>
        <v>źle</v>
      </c>
      <c r="P205" s="46">
        <f t="shared" si="64"/>
        <v>0</v>
      </c>
      <c r="Q205" s="46" t="str">
        <f t="shared" si="55"/>
        <v>3P4|gr2 Zajęcia praktyczne z organizacji produkcji gastronomicznej Justyna Klejna (JK)</v>
      </c>
      <c r="R205" s="46">
        <f t="shared" si="65"/>
        <v>2</v>
      </c>
      <c r="S205" s="46" t="str">
        <f t="shared" si="66"/>
        <v>źle</v>
      </c>
      <c r="T205" s="46">
        <f t="shared" si="67"/>
        <v>0</v>
      </c>
      <c r="U205" s="46">
        <v>203</v>
      </c>
    </row>
    <row r="206" spans="1:21">
      <c r="A206" t="s">
        <v>205</v>
      </c>
      <c r="B206">
        <v>5</v>
      </c>
      <c r="C206" s="46" t="str">
        <f t="shared" si="56"/>
        <v>źle</v>
      </c>
      <c r="D206" s="46">
        <f>1+235-COUNTIF(sym!D206:D$237,0)-U206</f>
        <v>0</v>
      </c>
      <c r="E206" s="46" t="str">
        <f t="shared" si="51"/>
        <v>źle</v>
      </c>
      <c r="F206" s="46">
        <f t="shared" si="57"/>
        <v>0</v>
      </c>
      <c r="G206" s="46" t="str">
        <f t="shared" si="52"/>
        <v>źle</v>
      </c>
      <c r="H206" s="46">
        <f t="shared" si="58"/>
        <v>0</v>
      </c>
      <c r="I206" s="46" t="str">
        <f t="shared" si="53"/>
        <v>źle</v>
      </c>
      <c r="J206" s="46">
        <f t="shared" si="59"/>
        <v>0</v>
      </c>
      <c r="K206" s="46" t="str">
        <f t="shared" si="54"/>
        <v>źle</v>
      </c>
      <c r="L206" s="46">
        <f t="shared" si="60"/>
        <v>0</v>
      </c>
      <c r="M206" s="55" t="str">
        <f t="shared" si="61"/>
        <v>źle</v>
      </c>
      <c r="N206" s="46">
        <f t="shared" si="62"/>
        <v>0</v>
      </c>
      <c r="O206" s="46" t="str">
        <f t="shared" si="63"/>
        <v>źle</v>
      </c>
      <c r="P206" s="46">
        <f t="shared" si="64"/>
        <v>0</v>
      </c>
      <c r="Q206" s="46" t="str">
        <f t="shared" si="55"/>
        <v>3P4|gr2 Zajęcia praktyczne z technologii gastronomicznej Justyna Klejna (JK)</v>
      </c>
      <c r="R206" s="46">
        <f t="shared" si="65"/>
        <v>5</v>
      </c>
      <c r="S206" s="46" t="str">
        <f t="shared" si="66"/>
        <v>źle</v>
      </c>
      <c r="T206" s="46">
        <f t="shared" si="67"/>
        <v>0</v>
      </c>
      <c r="U206" s="46">
        <v>204</v>
      </c>
    </row>
    <row r="207" spans="1:21">
      <c r="A207" t="s">
        <v>564</v>
      </c>
      <c r="B207">
        <v>3</v>
      </c>
      <c r="C207" s="46" t="str">
        <f t="shared" si="56"/>
        <v>źle</v>
      </c>
      <c r="D207" s="46">
        <f>1+235-COUNTIF(sym!D207:D$237,0)-U207</f>
        <v>0</v>
      </c>
      <c r="E207" s="46" t="str">
        <f t="shared" si="51"/>
        <v>źle</v>
      </c>
      <c r="F207" s="46">
        <f t="shared" si="57"/>
        <v>0</v>
      </c>
      <c r="G207" s="46" t="str">
        <f t="shared" si="52"/>
        <v>źle</v>
      </c>
      <c r="H207" s="46">
        <f t="shared" si="58"/>
        <v>0</v>
      </c>
      <c r="I207" s="46" t="str">
        <f t="shared" si="53"/>
        <v>źle</v>
      </c>
      <c r="J207" s="46">
        <f t="shared" si="59"/>
        <v>0</v>
      </c>
      <c r="K207" s="46" t="str">
        <f t="shared" si="54"/>
        <v>źle</v>
      </c>
      <c r="L207" s="46">
        <f t="shared" si="60"/>
        <v>0</v>
      </c>
      <c r="M207" s="55" t="str">
        <f t="shared" si="61"/>
        <v>źle</v>
      </c>
      <c r="N207" s="46">
        <f t="shared" si="62"/>
        <v>0</v>
      </c>
      <c r="O207" s="46" t="str">
        <f t="shared" si="63"/>
        <v>źle</v>
      </c>
      <c r="P207" s="46">
        <f t="shared" si="64"/>
        <v>0</v>
      </c>
      <c r="Q207" s="46" t="str">
        <f t="shared" si="55"/>
        <v>źle</v>
      </c>
      <c r="R207" s="46">
        <f t="shared" si="65"/>
        <v>0</v>
      </c>
      <c r="S207" s="46" t="str">
        <f t="shared" si="66"/>
        <v>4B4P Historia i społeczeństwo - p.uzupełniający Agnieszka Małgorzata Rosochacka (RC)</v>
      </c>
      <c r="T207" s="46">
        <f t="shared" si="67"/>
        <v>3</v>
      </c>
      <c r="U207" s="46">
        <v>205</v>
      </c>
    </row>
    <row r="208" spans="1:21">
      <c r="A208" t="s">
        <v>498</v>
      </c>
      <c r="B208">
        <v>2</v>
      </c>
      <c r="C208" s="46" t="str">
        <f t="shared" si="56"/>
        <v>źle</v>
      </c>
      <c r="D208" s="46">
        <f>1+235-COUNTIF(sym!D208:D$237,0)-U208</f>
        <v>0</v>
      </c>
      <c r="E208" s="46" t="str">
        <f t="shared" si="51"/>
        <v>źle</v>
      </c>
      <c r="F208" s="46">
        <f t="shared" si="57"/>
        <v>0</v>
      </c>
      <c r="G208" s="46" t="str">
        <f t="shared" si="52"/>
        <v>źle</v>
      </c>
      <c r="H208" s="46">
        <f t="shared" si="58"/>
        <v>0</v>
      </c>
      <c r="I208" s="46" t="str">
        <f t="shared" si="53"/>
        <v>źle</v>
      </c>
      <c r="J208" s="46">
        <f t="shared" si="59"/>
        <v>0</v>
      </c>
      <c r="K208" s="46" t="str">
        <f t="shared" si="54"/>
        <v>źle</v>
      </c>
      <c r="L208" s="46">
        <f t="shared" si="60"/>
        <v>0</v>
      </c>
      <c r="M208" s="55" t="str">
        <f t="shared" si="61"/>
        <v>źle</v>
      </c>
      <c r="N208" s="46">
        <f t="shared" si="62"/>
        <v>0</v>
      </c>
      <c r="O208" s="46" t="str">
        <f t="shared" si="63"/>
        <v>źle</v>
      </c>
      <c r="P208" s="46">
        <f t="shared" si="64"/>
        <v>0</v>
      </c>
      <c r="Q208" s="46" t="str">
        <f t="shared" si="55"/>
        <v>źle</v>
      </c>
      <c r="R208" s="46">
        <f t="shared" si="65"/>
        <v>0</v>
      </c>
      <c r="S208" s="46" t="str">
        <f t="shared" si="66"/>
        <v>4B4P Język angielski Anna Beata Karwat (AK)</v>
      </c>
      <c r="T208" s="46">
        <f t="shared" si="67"/>
        <v>2</v>
      </c>
      <c r="U208" s="46">
        <v>206</v>
      </c>
    </row>
    <row r="209" spans="1:21">
      <c r="A209" t="s">
        <v>534</v>
      </c>
      <c r="B209">
        <v>3</v>
      </c>
      <c r="C209" s="46" t="str">
        <f t="shared" si="56"/>
        <v>źle</v>
      </c>
      <c r="D209" s="46">
        <f>1+235-COUNTIF(sym!D209:D$237,0)-U209</f>
        <v>0</v>
      </c>
      <c r="E209" s="46" t="str">
        <f t="shared" si="51"/>
        <v>źle</v>
      </c>
      <c r="F209" s="46">
        <f t="shared" si="57"/>
        <v>0</v>
      </c>
      <c r="G209" s="46" t="str">
        <f t="shared" si="52"/>
        <v>źle</v>
      </c>
      <c r="H209" s="46">
        <f t="shared" si="58"/>
        <v>0</v>
      </c>
      <c r="I209" s="46" t="str">
        <f t="shared" si="53"/>
        <v>źle</v>
      </c>
      <c r="J209" s="46">
        <f t="shared" si="59"/>
        <v>0</v>
      </c>
      <c r="K209" s="46" t="str">
        <f t="shared" si="54"/>
        <v>źle</v>
      </c>
      <c r="L209" s="46">
        <f t="shared" si="60"/>
        <v>0</v>
      </c>
      <c r="M209" s="55" t="str">
        <f t="shared" si="61"/>
        <v>źle</v>
      </c>
      <c r="N209" s="46">
        <f t="shared" si="62"/>
        <v>0</v>
      </c>
      <c r="O209" s="46" t="str">
        <f t="shared" si="63"/>
        <v>źle</v>
      </c>
      <c r="P209" s="46">
        <f t="shared" si="64"/>
        <v>0</v>
      </c>
      <c r="Q209" s="46" t="str">
        <f t="shared" si="55"/>
        <v>źle</v>
      </c>
      <c r="R209" s="46">
        <f t="shared" si="65"/>
        <v>0</v>
      </c>
      <c r="S209" s="46" t="str">
        <f t="shared" si="66"/>
        <v>4B4P Język niemiecki Renata Olida (RO)</v>
      </c>
      <c r="T209" s="46">
        <f t="shared" si="67"/>
        <v>3</v>
      </c>
      <c r="U209" s="46">
        <v>207</v>
      </c>
    </row>
    <row r="210" spans="1:21">
      <c r="A210" t="s">
        <v>412</v>
      </c>
      <c r="B210">
        <v>4</v>
      </c>
      <c r="C210" s="46" t="str">
        <f t="shared" si="56"/>
        <v>źle</v>
      </c>
      <c r="D210" s="46">
        <f>1+235-COUNTIF(sym!D210:D$237,0)-U210</f>
        <v>0</v>
      </c>
      <c r="E210" s="46" t="str">
        <f t="shared" si="51"/>
        <v>źle</v>
      </c>
      <c r="F210" s="46">
        <f t="shared" si="57"/>
        <v>0</v>
      </c>
      <c r="G210" s="46" t="str">
        <f t="shared" si="52"/>
        <v>źle</v>
      </c>
      <c r="H210" s="46">
        <f t="shared" si="58"/>
        <v>0</v>
      </c>
      <c r="I210" s="46" t="str">
        <f t="shared" si="53"/>
        <v>źle</v>
      </c>
      <c r="J210" s="46">
        <f t="shared" si="59"/>
        <v>0</v>
      </c>
      <c r="K210" s="46" t="str">
        <f t="shared" si="54"/>
        <v>źle</v>
      </c>
      <c r="L210" s="46">
        <f t="shared" si="60"/>
        <v>0</v>
      </c>
      <c r="M210" s="55" t="str">
        <f t="shared" si="61"/>
        <v>źle</v>
      </c>
      <c r="N210" s="46">
        <f t="shared" si="62"/>
        <v>0</v>
      </c>
      <c r="O210" s="46" t="str">
        <f t="shared" si="63"/>
        <v>źle</v>
      </c>
      <c r="P210" s="46">
        <f t="shared" si="64"/>
        <v>0</v>
      </c>
      <c r="Q210" s="46" t="str">
        <f t="shared" si="55"/>
        <v>źle</v>
      </c>
      <c r="R210" s="46">
        <f t="shared" si="65"/>
        <v>0</v>
      </c>
      <c r="S210" s="46" t="str">
        <f t="shared" si="66"/>
        <v>4B4P Język polski Ewa Dobrzańska-Mochniej (ED)</v>
      </c>
      <c r="T210" s="46">
        <f t="shared" si="67"/>
        <v>4</v>
      </c>
      <c r="U210" s="46">
        <v>208</v>
      </c>
    </row>
    <row r="211" spans="1:21">
      <c r="A211" t="s">
        <v>472</v>
      </c>
      <c r="B211">
        <v>3</v>
      </c>
      <c r="C211" s="46" t="str">
        <f t="shared" si="56"/>
        <v>źle</v>
      </c>
      <c r="D211" s="46">
        <f>1+235-COUNTIF(sym!D211:D$237,0)-U211</f>
        <v>0</v>
      </c>
      <c r="E211" s="46" t="str">
        <f t="shared" si="51"/>
        <v>źle</v>
      </c>
      <c r="F211" s="46">
        <f t="shared" si="57"/>
        <v>0</v>
      </c>
      <c r="G211" s="46" t="str">
        <f t="shared" si="52"/>
        <v>źle</v>
      </c>
      <c r="H211" s="46">
        <f t="shared" si="58"/>
        <v>0</v>
      </c>
      <c r="I211" s="46" t="str">
        <f t="shared" si="53"/>
        <v>źle</v>
      </c>
      <c r="J211" s="46">
        <f t="shared" si="59"/>
        <v>0</v>
      </c>
      <c r="K211" s="46" t="str">
        <f t="shared" si="54"/>
        <v>źle</v>
      </c>
      <c r="L211" s="46">
        <f t="shared" si="60"/>
        <v>0</v>
      </c>
      <c r="M211" s="55" t="str">
        <f t="shared" si="61"/>
        <v>źle</v>
      </c>
      <c r="N211" s="46">
        <f t="shared" si="62"/>
        <v>0</v>
      </c>
      <c r="O211" s="46" t="str">
        <f t="shared" si="63"/>
        <v>źle</v>
      </c>
      <c r="P211" s="46">
        <f t="shared" si="64"/>
        <v>0</v>
      </c>
      <c r="Q211" s="46" t="str">
        <f t="shared" si="55"/>
        <v>źle</v>
      </c>
      <c r="R211" s="46">
        <f t="shared" si="65"/>
        <v>0</v>
      </c>
      <c r="S211" s="46" t="str">
        <f t="shared" si="66"/>
        <v>4B4P Matematyka Renata Dyk (DR)</v>
      </c>
      <c r="T211" s="46">
        <f t="shared" si="67"/>
        <v>3</v>
      </c>
      <c r="U211" s="46">
        <v>209</v>
      </c>
    </row>
    <row r="212" spans="1:21">
      <c r="A212" t="s">
        <v>581</v>
      </c>
      <c r="B212">
        <v>2</v>
      </c>
      <c r="C212" s="46" t="str">
        <f t="shared" si="56"/>
        <v>źle</v>
      </c>
      <c r="D212" s="46">
        <f>1+235-COUNTIF(sym!D212:D$237,0)-U212</f>
        <v>0</v>
      </c>
      <c r="E212" s="46" t="str">
        <f t="shared" si="51"/>
        <v>źle</v>
      </c>
      <c r="F212" s="46">
        <f t="shared" si="57"/>
        <v>0</v>
      </c>
      <c r="G212" s="46" t="str">
        <f t="shared" si="52"/>
        <v>źle</v>
      </c>
      <c r="H212" s="46">
        <f t="shared" si="58"/>
        <v>0</v>
      </c>
      <c r="I212" s="46" t="str">
        <f t="shared" si="53"/>
        <v>źle</v>
      </c>
      <c r="J212" s="46">
        <f t="shared" si="59"/>
        <v>0</v>
      </c>
      <c r="K212" s="46" t="str">
        <f t="shared" si="54"/>
        <v>źle</v>
      </c>
      <c r="L212" s="46">
        <f t="shared" si="60"/>
        <v>0</v>
      </c>
      <c r="M212" s="55" t="str">
        <f t="shared" si="61"/>
        <v>źle</v>
      </c>
      <c r="N212" s="46">
        <f t="shared" si="62"/>
        <v>0</v>
      </c>
      <c r="O212" s="46" t="str">
        <f t="shared" si="63"/>
        <v>źle</v>
      </c>
      <c r="P212" s="46">
        <f t="shared" si="64"/>
        <v>0</v>
      </c>
      <c r="Q212" s="46" t="str">
        <f t="shared" si="55"/>
        <v>źle</v>
      </c>
      <c r="R212" s="46">
        <f t="shared" si="65"/>
        <v>0</v>
      </c>
      <c r="S212" s="46" t="str">
        <f t="shared" si="66"/>
        <v>4B4P Religia Józef Serej (SE)</v>
      </c>
      <c r="T212" s="46">
        <f t="shared" si="67"/>
        <v>2</v>
      </c>
      <c r="U212" s="46">
        <v>210</v>
      </c>
    </row>
    <row r="213" spans="1:21">
      <c r="A213" t="s">
        <v>441</v>
      </c>
      <c r="B213">
        <v>1</v>
      </c>
      <c r="C213" s="46" t="str">
        <f t="shared" si="56"/>
        <v>źle</v>
      </c>
      <c r="D213" s="46">
        <f>1+235-COUNTIF(sym!D213:D$237,0)-U213</f>
        <v>0</v>
      </c>
      <c r="E213" s="46" t="str">
        <f t="shared" si="51"/>
        <v>źle</v>
      </c>
      <c r="F213" s="46">
        <f t="shared" si="57"/>
        <v>0</v>
      </c>
      <c r="G213" s="46" t="str">
        <f t="shared" si="52"/>
        <v>źle</v>
      </c>
      <c r="H213" s="46">
        <f t="shared" si="58"/>
        <v>0</v>
      </c>
      <c r="I213" s="46" t="str">
        <f t="shared" si="53"/>
        <v>źle</v>
      </c>
      <c r="J213" s="46">
        <f t="shared" si="59"/>
        <v>0</v>
      </c>
      <c r="K213" s="46" t="str">
        <f t="shared" si="54"/>
        <v>źle</v>
      </c>
      <c r="L213" s="46">
        <f t="shared" si="60"/>
        <v>0</v>
      </c>
      <c r="M213" s="55" t="str">
        <f t="shared" si="61"/>
        <v>źle</v>
      </c>
      <c r="N213" s="46">
        <f t="shared" si="62"/>
        <v>0</v>
      </c>
      <c r="O213" s="46" t="str">
        <f t="shared" si="63"/>
        <v>źle</v>
      </c>
      <c r="P213" s="46">
        <f t="shared" si="64"/>
        <v>0</v>
      </c>
      <c r="Q213" s="46" t="str">
        <f t="shared" si="55"/>
        <v>źle</v>
      </c>
      <c r="R213" s="46">
        <f t="shared" si="65"/>
        <v>0</v>
      </c>
      <c r="S213" s="46" t="str">
        <f t="shared" si="66"/>
        <v>4B4P Zajęcia z wychowawcą Ewa Antoniak (EA)</v>
      </c>
      <c r="T213" s="46">
        <f t="shared" si="67"/>
        <v>1</v>
      </c>
      <c r="U213" s="46">
        <v>211</v>
      </c>
    </row>
    <row r="214" spans="1:21">
      <c r="A214" t="s">
        <v>524</v>
      </c>
      <c r="B214">
        <v>1</v>
      </c>
      <c r="C214" s="46" t="str">
        <f t="shared" si="56"/>
        <v>źle</v>
      </c>
      <c r="D214" s="46">
        <f>1+235-COUNTIF(sym!D214:D$237,0)-U214</f>
        <v>0</v>
      </c>
      <c r="E214" s="46" t="str">
        <f t="shared" si="51"/>
        <v>źle</v>
      </c>
      <c r="F214" s="46">
        <f t="shared" si="57"/>
        <v>0</v>
      </c>
      <c r="G214" s="46" t="str">
        <f t="shared" si="52"/>
        <v>źle</v>
      </c>
      <c r="H214" s="46">
        <f t="shared" si="58"/>
        <v>0</v>
      </c>
      <c r="I214" s="46" t="str">
        <f t="shared" si="53"/>
        <v>źle</v>
      </c>
      <c r="J214" s="46">
        <f t="shared" si="59"/>
        <v>0</v>
      </c>
      <c r="K214" s="46" t="str">
        <f t="shared" si="54"/>
        <v>źle</v>
      </c>
      <c r="L214" s="46">
        <f t="shared" si="60"/>
        <v>0</v>
      </c>
      <c r="M214" s="55" t="str">
        <f t="shared" si="61"/>
        <v>źle</v>
      </c>
      <c r="N214" s="46">
        <f t="shared" si="62"/>
        <v>0</v>
      </c>
      <c r="O214" s="46" t="str">
        <f t="shared" si="63"/>
        <v>źle</v>
      </c>
      <c r="P214" s="46">
        <f t="shared" si="64"/>
        <v>0</v>
      </c>
      <c r="Q214" s="46" t="str">
        <f t="shared" si="55"/>
        <v>źle</v>
      </c>
      <c r="R214" s="46">
        <f t="shared" si="65"/>
        <v>0</v>
      </c>
      <c r="S214" s="46" t="str">
        <f t="shared" si="66"/>
        <v>4B4P|311515 Eksploatacja systemów agrotronicznych Mariusz Kubina  (MK)</v>
      </c>
      <c r="T214" s="46">
        <f t="shared" si="67"/>
        <v>1</v>
      </c>
      <c r="U214" s="46">
        <v>212</v>
      </c>
    </row>
    <row r="215" spans="1:21">
      <c r="A215" t="s">
        <v>598</v>
      </c>
      <c r="B215">
        <v>4</v>
      </c>
      <c r="C215" s="46" t="str">
        <f t="shared" si="56"/>
        <v>źle</v>
      </c>
      <c r="D215" s="46">
        <f>1+235-COUNTIF(sym!D215:D$237,0)-U215</f>
        <v>0</v>
      </c>
      <c r="E215" s="46" t="str">
        <f t="shared" si="51"/>
        <v>źle</v>
      </c>
      <c r="F215" s="46">
        <f t="shared" si="57"/>
        <v>0</v>
      </c>
      <c r="G215" s="46" t="str">
        <f t="shared" si="52"/>
        <v>źle</v>
      </c>
      <c r="H215" s="46">
        <f t="shared" si="58"/>
        <v>0</v>
      </c>
      <c r="I215" s="46" t="str">
        <f t="shared" si="53"/>
        <v>źle</v>
      </c>
      <c r="J215" s="46">
        <f t="shared" si="59"/>
        <v>0</v>
      </c>
      <c r="K215" s="46" t="str">
        <f t="shared" si="54"/>
        <v>źle</v>
      </c>
      <c r="L215" s="46">
        <f t="shared" si="60"/>
        <v>0</v>
      </c>
      <c r="M215" s="55" t="str">
        <f t="shared" si="61"/>
        <v>źle</v>
      </c>
      <c r="N215" s="46">
        <f t="shared" si="62"/>
        <v>0</v>
      </c>
      <c r="O215" s="46" t="str">
        <f t="shared" si="63"/>
        <v>źle</v>
      </c>
      <c r="P215" s="46">
        <f t="shared" si="64"/>
        <v>0</v>
      </c>
      <c r="Q215" s="46" t="str">
        <f t="shared" si="55"/>
        <v>źle</v>
      </c>
      <c r="R215" s="46">
        <f t="shared" si="65"/>
        <v>0</v>
      </c>
      <c r="S215" s="46" t="str">
        <f t="shared" si="66"/>
        <v>4B4P|311515 Fizyka rozszerzona Małgorzata Świech (MŚ)</v>
      </c>
      <c r="T215" s="46">
        <f t="shared" si="67"/>
        <v>4</v>
      </c>
      <c r="U215" s="46">
        <v>213</v>
      </c>
    </row>
    <row r="216" spans="1:21">
      <c r="A216" t="s">
        <v>573</v>
      </c>
      <c r="B216">
        <v>1</v>
      </c>
      <c r="C216" s="46" t="str">
        <f t="shared" si="56"/>
        <v>źle</v>
      </c>
      <c r="D216" s="46">
        <f>1+235-COUNTIF(sym!D216:D$237,0)-U216</f>
        <v>0</v>
      </c>
      <c r="E216" s="46" t="str">
        <f t="shared" si="51"/>
        <v>źle</v>
      </c>
      <c r="F216" s="46">
        <f t="shared" si="57"/>
        <v>0</v>
      </c>
      <c r="G216" s="46" t="str">
        <f t="shared" si="52"/>
        <v>źle</v>
      </c>
      <c r="H216" s="46">
        <f t="shared" si="58"/>
        <v>0</v>
      </c>
      <c r="I216" s="46" t="str">
        <f t="shared" si="53"/>
        <v>źle</v>
      </c>
      <c r="J216" s="46">
        <f t="shared" si="59"/>
        <v>0</v>
      </c>
      <c r="K216" s="46" t="str">
        <f t="shared" si="54"/>
        <v>źle</v>
      </c>
      <c r="L216" s="46">
        <f t="shared" si="60"/>
        <v>0</v>
      </c>
      <c r="M216" s="55" t="str">
        <f t="shared" si="61"/>
        <v>źle</v>
      </c>
      <c r="N216" s="46">
        <f t="shared" si="62"/>
        <v>0</v>
      </c>
      <c r="O216" s="46" t="str">
        <f t="shared" si="63"/>
        <v>źle</v>
      </c>
      <c r="P216" s="46">
        <f t="shared" si="64"/>
        <v>0</v>
      </c>
      <c r="Q216" s="46" t="str">
        <f t="shared" si="55"/>
        <v>źle</v>
      </c>
      <c r="R216" s="46">
        <f t="shared" si="65"/>
        <v>0</v>
      </c>
      <c r="S216" s="46" t="str">
        <f t="shared" si="66"/>
        <v>4B4P|311515 Informatyka rozszerzona Robert Sołowiej (SO)</v>
      </c>
      <c r="T216" s="46">
        <f t="shared" si="67"/>
        <v>1</v>
      </c>
      <c r="U216" s="46">
        <v>214</v>
      </c>
    </row>
    <row r="217" spans="1:21">
      <c r="A217" t="s">
        <v>451</v>
      </c>
      <c r="B217">
        <v>1</v>
      </c>
      <c r="C217" s="46" t="str">
        <f t="shared" si="56"/>
        <v>źle</v>
      </c>
      <c r="D217" s="46">
        <f>1+235-COUNTIF(sym!D217:D$237,0)-U217</f>
        <v>0</v>
      </c>
      <c r="E217" s="46" t="str">
        <f t="shared" si="51"/>
        <v>źle</v>
      </c>
      <c r="F217" s="46">
        <f t="shared" si="57"/>
        <v>0</v>
      </c>
      <c r="G217" s="46" t="str">
        <f t="shared" si="52"/>
        <v>źle</v>
      </c>
      <c r="H217" s="46">
        <f t="shared" si="58"/>
        <v>0</v>
      </c>
      <c r="I217" s="46" t="str">
        <f t="shared" si="53"/>
        <v>źle</v>
      </c>
      <c r="J217" s="46">
        <f t="shared" si="59"/>
        <v>0</v>
      </c>
      <c r="K217" s="46" t="str">
        <f t="shared" si="54"/>
        <v>źle</v>
      </c>
      <c r="L217" s="46">
        <f t="shared" si="60"/>
        <v>0</v>
      </c>
      <c r="M217" s="55" t="str">
        <f t="shared" si="61"/>
        <v>źle</v>
      </c>
      <c r="N217" s="46">
        <f t="shared" si="62"/>
        <v>0</v>
      </c>
      <c r="O217" s="46" t="str">
        <f t="shared" si="63"/>
        <v>źle</v>
      </c>
      <c r="P217" s="46">
        <f t="shared" si="64"/>
        <v>0</v>
      </c>
      <c r="Q217" s="46" t="str">
        <f t="shared" si="55"/>
        <v>źle</v>
      </c>
      <c r="R217" s="46">
        <f t="shared" si="65"/>
        <v>0</v>
      </c>
      <c r="S217" s="46" t="str">
        <f t="shared" si="66"/>
        <v>4B4P|311515 Język obcy zawodowy Robert  Bobryk (RB)</v>
      </c>
      <c r="T217" s="46">
        <f t="shared" si="67"/>
        <v>1</v>
      </c>
      <c r="U217" s="46">
        <v>215</v>
      </c>
    </row>
    <row r="218" spans="1:21">
      <c r="A218" t="s">
        <v>523</v>
      </c>
      <c r="B218">
        <v>5</v>
      </c>
      <c r="C218" s="46" t="str">
        <f t="shared" si="56"/>
        <v>źle</v>
      </c>
      <c r="D218" s="46">
        <f>1+235-COUNTIF(sym!D218:D$237,0)-U218</f>
        <v>0</v>
      </c>
      <c r="E218" s="46" t="str">
        <f t="shared" si="51"/>
        <v>źle</v>
      </c>
      <c r="F218" s="46">
        <f t="shared" si="57"/>
        <v>0</v>
      </c>
      <c r="G218" s="46" t="str">
        <f t="shared" si="52"/>
        <v>źle</v>
      </c>
      <c r="H218" s="46">
        <f t="shared" si="58"/>
        <v>0</v>
      </c>
      <c r="I218" s="46" t="str">
        <f t="shared" si="53"/>
        <v>źle</v>
      </c>
      <c r="J218" s="46">
        <f t="shared" si="59"/>
        <v>0</v>
      </c>
      <c r="K218" s="46" t="str">
        <f t="shared" si="54"/>
        <v>źle</v>
      </c>
      <c r="L218" s="46">
        <f t="shared" si="60"/>
        <v>0</v>
      </c>
      <c r="M218" s="55" t="str">
        <f t="shared" si="61"/>
        <v>źle</v>
      </c>
      <c r="N218" s="46">
        <f t="shared" si="62"/>
        <v>0</v>
      </c>
      <c r="O218" s="46" t="str">
        <f t="shared" si="63"/>
        <v>źle</v>
      </c>
      <c r="P218" s="46">
        <f t="shared" si="64"/>
        <v>0</v>
      </c>
      <c r="Q218" s="46" t="str">
        <f t="shared" si="55"/>
        <v>źle</v>
      </c>
      <c r="R218" s="46">
        <f t="shared" si="65"/>
        <v>0</v>
      </c>
      <c r="S218" s="46" t="str">
        <f t="shared" si="66"/>
        <v>4B4P|311515|gr1 Zajęcia praktyczne M.46 Mariusz Kubina  (MK)</v>
      </c>
      <c r="T218" s="46">
        <f t="shared" si="67"/>
        <v>5</v>
      </c>
      <c r="U218" s="46">
        <v>216</v>
      </c>
    </row>
    <row r="219" spans="1:21">
      <c r="A219" t="s">
        <v>624</v>
      </c>
      <c r="B219">
        <v>5</v>
      </c>
      <c r="C219" s="46" t="str">
        <f t="shared" si="56"/>
        <v>źle</v>
      </c>
      <c r="D219" s="46">
        <f>1+235-COUNTIF(sym!D219:D$237,0)-U219</f>
        <v>0</v>
      </c>
      <c r="E219" s="46" t="str">
        <f t="shared" si="51"/>
        <v>źle</v>
      </c>
      <c r="F219" s="46">
        <f t="shared" si="57"/>
        <v>0</v>
      </c>
      <c r="G219" s="46" t="str">
        <f t="shared" si="52"/>
        <v>źle</v>
      </c>
      <c r="H219" s="46">
        <f t="shared" si="58"/>
        <v>0</v>
      </c>
      <c r="I219" s="46" t="str">
        <f t="shared" si="53"/>
        <v>źle</v>
      </c>
      <c r="J219" s="46">
        <f t="shared" si="59"/>
        <v>0</v>
      </c>
      <c r="K219" s="46" t="str">
        <f t="shared" si="54"/>
        <v>źle</v>
      </c>
      <c r="L219" s="46">
        <f t="shared" si="60"/>
        <v>0</v>
      </c>
      <c r="M219" s="55" t="str">
        <f t="shared" si="61"/>
        <v>źle</v>
      </c>
      <c r="N219" s="46">
        <f t="shared" si="62"/>
        <v>0</v>
      </c>
      <c r="O219" s="46" t="str">
        <f t="shared" si="63"/>
        <v>źle</v>
      </c>
      <c r="P219" s="46">
        <f t="shared" si="64"/>
        <v>0</v>
      </c>
      <c r="Q219" s="46" t="str">
        <f t="shared" si="55"/>
        <v>źle</v>
      </c>
      <c r="R219" s="46">
        <f t="shared" si="65"/>
        <v>0</v>
      </c>
      <c r="S219" s="46" t="str">
        <f t="shared" si="66"/>
        <v>4B4P|311515|gr2 Zajęcia praktyczne M.46 Dariusz Wróbel (WR)</v>
      </c>
      <c r="T219" s="46">
        <f t="shared" si="67"/>
        <v>5</v>
      </c>
      <c r="U219" s="46">
        <v>217</v>
      </c>
    </row>
    <row r="220" spans="1:21">
      <c r="A220" t="s">
        <v>438</v>
      </c>
      <c r="B220">
        <v>2</v>
      </c>
      <c r="C220" s="46" t="str">
        <f t="shared" si="56"/>
        <v>źle</v>
      </c>
      <c r="D220" s="46">
        <f>1+235-COUNTIF(sym!D220:D$237,0)-U220</f>
        <v>0</v>
      </c>
      <c r="E220" s="46" t="str">
        <f t="shared" si="51"/>
        <v>źle</v>
      </c>
      <c r="F220" s="46">
        <f t="shared" si="57"/>
        <v>0</v>
      </c>
      <c r="G220" s="46" t="str">
        <f t="shared" si="52"/>
        <v>źle</v>
      </c>
      <c r="H220" s="46">
        <f t="shared" si="58"/>
        <v>0</v>
      </c>
      <c r="I220" s="46" t="str">
        <f t="shared" si="53"/>
        <v>źle</v>
      </c>
      <c r="J220" s="46">
        <f t="shared" si="59"/>
        <v>0</v>
      </c>
      <c r="K220" s="46" t="str">
        <f t="shared" si="54"/>
        <v>źle</v>
      </c>
      <c r="L220" s="46">
        <f t="shared" si="60"/>
        <v>0</v>
      </c>
      <c r="M220" s="55" t="str">
        <f t="shared" si="61"/>
        <v>źle</v>
      </c>
      <c r="N220" s="46">
        <f t="shared" si="62"/>
        <v>0</v>
      </c>
      <c r="O220" s="46" t="str">
        <f t="shared" si="63"/>
        <v>źle</v>
      </c>
      <c r="P220" s="46">
        <f t="shared" si="64"/>
        <v>0</v>
      </c>
      <c r="Q220" s="46" t="str">
        <f t="shared" si="55"/>
        <v>źle</v>
      </c>
      <c r="R220" s="46">
        <f t="shared" si="65"/>
        <v>0</v>
      </c>
      <c r="S220" s="46" t="str">
        <f t="shared" si="66"/>
        <v>4B4P|343404 Biologia rozszerzona Ewa Antoniak (EA)</v>
      </c>
      <c r="T220" s="46">
        <f t="shared" si="67"/>
        <v>2</v>
      </c>
      <c r="U220" s="46">
        <v>218</v>
      </c>
    </row>
    <row r="221" spans="1:21">
      <c r="A221" t="s">
        <v>495</v>
      </c>
      <c r="B221">
        <v>2</v>
      </c>
      <c r="C221" s="46" t="str">
        <f t="shared" si="56"/>
        <v>źle</v>
      </c>
      <c r="D221" s="46">
        <f>1+235-COUNTIF(sym!D221:D$237,0)-U221</f>
        <v>0</v>
      </c>
      <c r="E221" s="46" t="str">
        <f t="shared" si="51"/>
        <v>źle</v>
      </c>
      <c r="F221" s="46">
        <f t="shared" si="57"/>
        <v>0</v>
      </c>
      <c r="G221" s="46" t="str">
        <f t="shared" si="52"/>
        <v>źle</v>
      </c>
      <c r="H221" s="46">
        <f t="shared" si="58"/>
        <v>0</v>
      </c>
      <c r="I221" s="46" t="str">
        <f t="shared" si="53"/>
        <v>źle</v>
      </c>
      <c r="J221" s="46">
        <f t="shared" si="59"/>
        <v>0</v>
      </c>
      <c r="K221" s="46" t="str">
        <f t="shared" si="54"/>
        <v>źle</v>
      </c>
      <c r="L221" s="46">
        <f t="shared" si="60"/>
        <v>0</v>
      </c>
      <c r="M221" s="55" t="str">
        <f t="shared" si="61"/>
        <v>źle</v>
      </c>
      <c r="N221" s="46">
        <f t="shared" si="62"/>
        <v>0</v>
      </c>
      <c r="O221" s="46" t="str">
        <f t="shared" si="63"/>
        <v>źle</v>
      </c>
      <c r="P221" s="46">
        <f t="shared" si="64"/>
        <v>0</v>
      </c>
      <c r="Q221" s="46" t="str">
        <f t="shared" si="55"/>
        <v>źle</v>
      </c>
      <c r="R221" s="46">
        <f t="shared" si="65"/>
        <v>0</v>
      </c>
      <c r="S221" s="46" t="str">
        <f t="shared" si="66"/>
        <v>4B4P|343404 Język angielski rozszerzony Anna Beata Karwat (AK)</v>
      </c>
      <c r="T221" s="46">
        <f t="shared" si="67"/>
        <v>2</v>
      </c>
      <c r="U221" s="46">
        <v>219</v>
      </c>
    </row>
    <row r="222" spans="1:21">
      <c r="A222" t="s">
        <v>450</v>
      </c>
      <c r="B222">
        <v>1</v>
      </c>
      <c r="C222" s="46" t="str">
        <f t="shared" si="56"/>
        <v>źle</v>
      </c>
      <c r="D222" s="46">
        <f>1+235-COUNTIF(sym!D222:D$237,0)-U222</f>
        <v>0</v>
      </c>
      <c r="E222" s="46" t="str">
        <f t="shared" si="51"/>
        <v>źle</v>
      </c>
      <c r="F222" s="46">
        <f t="shared" si="57"/>
        <v>0</v>
      </c>
      <c r="G222" s="46" t="str">
        <f t="shared" si="52"/>
        <v>źle</v>
      </c>
      <c r="H222" s="46">
        <f t="shared" si="58"/>
        <v>0</v>
      </c>
      <c r="I222" s="46" t="str">
        <f t="shared" si="53"/>
        <v>źle</v>
      </c>
      <c r="J222" s="46">
        <f t="shared" si="59"/>
        <v>0</v>
      </c>
      <c r="K222" s="46" t="str">
        <f t="shared" si="54"/>
        <v>źle</v>
      </c>
      <c r="L222" s="46">
        <f t="shared" si="60"/>
        <v>0</v>
      </c>
      <c r="M222" s="55" t="str">
        <f t="shared" si="61"/>
        <v>źle</v>
      </c>
      <c r="N222" s="46">
        <f t="shared" si="62"/>
        <v>0</v>
      </c>
      <c r="O222" s="46" t="str">
        <f t="shared" si="63"/>
        <v>źle</v>
      </c>
      <c r="P222" s="46">
        <f t="shared" si="64"/>
        <v>0</v>
      </c>
      <c r="Q222" s="46" t="str">
        <f t="shared" si="55"/>
        <v>źle</v>
      </c>
      <c r="R222" s="46">
        <f t="shared" si="65"/>
        <v>0</v>
      </c>
      <c r="S222" s="46" t="str">
        <f t="shared" si="66"/>
        <v>4B4P|343404 Język obcy zawodowy TŻ Robert  Bobryk (RB)</v>
      </c>
      <c r="T222" s="46">
        <f t="shared" si="67"/>
        <v>1</v>
      </c>
      <c r="U222" s="46">
        <v>220</v>
      </c>
    </row>
    <row r="223" spans="1:21">
      <c r="A223" t="s">
        <v>457</v>
      </c>
      <c r="B223">
        <v>1</v>
      </c>
      <c r="C223" s="46" t="str">
        <f t="shared" si="56"/>
        <v>źle</v>
      </c>
      <c r="D223" s="46">
        <f>1+235-COUNTIF(sym!D223:D$237,0)-U223</f>
        <v>0</v>
      </c>
      <c r="E223" s="46" t="str">
        <f t="shared" si="51"/>
        <v>źle</v>
      </c>
      <c r="F223" s="46">
        <f t="shared" si="57"/>
        <v>0</v>
      </c>
      <c r="G223" s="46" t="str">
        <f t="shared" si="52"/>
        <v>źle</v>
      </c>
      <c r="H223" s="46">
        <f t="shared" si="58"/>
        <v>0</v>
      </c>
      <c r="I223" s="46" t="str">
        <f t="shared" si="53"/>
        <v>źle</v>
      </c>
      <c r="J223" s="46">
        <f t="shared" si="59"/>
        <v>0</v>
      </c>
      <c r="K223" s="46" t="str">
        <f t="shared" si="54"/>
        <v>źle</v>
      </c>
      <c r="L223" s="46">
        <f t="shared" si="60"/>
        <v>0</v>
      </c>
      <c r="M223" s="55" t="str">
        <f t="shared" si="61"/>
        <v>źle</v>
      </c>
      <c r="N223" s="46">
        <f t="shared" si="62"/>
        <v>0</v>
      </c>
      <c r="O223" s="46" t="str">
        <f t="shared" si="63"/>
        <v>źle</v>
      </c>
      <c r="P223" s="46">
        <f t="shared" si="64"/>
        <v>0</v>
      </c>
      <c r="Q223" s="46" t="str">
        <f t="shared" si="55"/>
        <v>źle</v>
      </c>
      <c r="R223" s="46">
        <f t="shared" si="65"/>
        <v>0</v>
      </c>
      <c r="S223" s="46" t="str">
        <f t="shared" si="66"/>
        <v>4B4P|343404 Obsługa konsumenta Danuta Dudzic (DD)</v>
      </c>
      <c r="T223" s="46">
        <f t="shared" si="67"/>
        <v>1</v>
      </c>
      <c r="U223" s="46">
        <v>221</v>
      </c>
    </row>
    <row r="224" spans="1:21">
      <c r="A224" t="s">
        <v>509</v>
      </c>
      <c r="B224">
        <v>4</v>
      </c>
      <c r="C224" s="46" t="str">
        <f t="shared" si="56"/>
        <v>źle</v>
      </c>
      <c r="D224" s="46">
        <f>1+235-COUNTIF(sym!D224:D$237,0)-U224</f>
        <v>0</v>
      </c>
      <c r="E224" s="46" t="str">
        <f t="shared" si="51"/>
        <v>źle</v>
      </c>
      <c r="F224" s="46">
        <f t="shared" si="57"/>
        <v>0</v>
      </c>
      <c r="G224" s="46" t="str">
        <f t="shared" si="52"/>
        <v>źle</v>
      </c>
      <c r="H224" s="46">
        <f t="shared" si="58"/>
        <v>0</v>
      </c>
      <c r="I224" s="46" t="str">
        <f t="shared" si="53"/>
        <v>źle</v>
      </c>
      <c r="J224" s="46">
        <f t="shared" si="59"/>
        <v>0</v>
      </c>
      <c r="K224" s="46" t="str">
        <f t="shared" si="54"/>
        <v>źle</v>
      </c>
      <c r="L224" s="46">
        <f t="shared" si="60"/>
        <v>0</v>
      </c>
      <c r="M224" s="55" t="str">
        <f t="shared" si="61"/>
        <v>źle</v>
      </c>
      <c r="N224" s="46">
        <f t="shared" si="62"/>
        <v>0</v>
      </c>
      <c r="O224" s="46" t="str">
        <f t="shared" si="63"/>
        <v>źle</v>
      </c>
      <c r="P224" s="46">
        <f t="shared" si="64"/>
        <v>0</v>
      </c>
      <c r="Q224" s="46" t="str">
        <f t="shared" si="55"/>
        <v>źle</v>
      </c>
      <c r="R224" s="46">
        <f t="shared" si="65"/>
        <v>0</v>
      </c>
      <c r="S224" s="46" t="str">
        <f t="shared" si="66"/>
        <v>4B4P|343404 Zajęcia praktyczne z obsługi konsumenta Justyna Klejna (JK)</v>
      </c>
      <c r="T224" s="46">
        <f t="shared" si="67"/>
        <v>4</v>
      </c>
      <c r="U224" s="46">
        <v>222</v>
      </c>
    </row>
    <row r="225" spans="1:21">
      <c r="A225" t="s">
        <v>453</v>
      </c>
      <c r="B225">
        <v>2</v>
      </c>
      <c r="C225" s="46" t="str">
        <f t="shared" si="56"/>
        <v>źle</v>
      </c>
      <c r="D225" s="46">
        <f>1+235-COUNTIF(sym!D225:D$237,0)-U225</f>
        <v>0</v>
      </c>
      <c r="E225" s="46" t="str">
        <f t="shared" si="51"/>
        <v>źle</v>
      </c>
      <c r="F225" s="46">
        <f t="shared" si="57"/>
        <v>0</v>
      </c>
      <c r="G225" s="46" t="str">
        <f t="shared" si="52"/>
        <v>źle</v>
      </c>
      <c r="H225" s="46">
        <f t="shared" si="58"/>
        <v>0</v>
      </c>
      <c r="I225" s="46" t="str">
        <f t="shared" si="53"/>
        <v>źle</v>
      </c>
      <c r="J225" s="46">
        <f t="shared" si="59"/>
        <v>0</v>
      </c>
      <c r="K225" s="46" t="str">
        <f t="shared" si="54"/>
        <v>źle</v>
      </c>
      <c r="L225" s="46">
        <f t="shared" si="60"/>
        <v>0</v>
      </c>
      <c r="M225" s="55" t="str">
        <f t="shared" si="61"/>
        <v>źle</v>
      </c>
      <c r="N225" s="46">
        <f t="shared" si="62"/>
        <v>0</v>
      </c>
      <c r="O225" s="46" t="str">
        <f t="shared" si="63"/>
        <v>źle</v>
      </c>
      <c r="P225" s="46">
        <f t="shared" si="64"/>
        <v>0</v>
      </c>
      <c r="Q225" s="46" t="str">
        <f t="shared" si="55"/>
        <v>źle</v>
      </c>
      <c r="R225" s="46">
        <f t="shared" si="65"/>
        <v>0</v>
      </c>
      <c r="S225" s="46" t="str">
        <f t="shared" si="66"/>
        <v>4B4P|343404 Zajęcia praktyczne z organizacji produkcji gastronomicznej Danuta Dudzic (DD)</v>
      </c>
      <c r="T225" s="46">
        <f t="shared" si="67"/>
        <v>2</v>
      </c>
      <c r="U225" s="46">
        <v>223</v>
      </c>
    </row>
    <row r="226" spans="1:21">
      <c r="A226" t="s">
        <v>533</v>
      </c>
      <c r="B226">
        <v>3</v>
      </c>
      <c r="C226" s="46" t="str">
        <f t="shared" si="56"/>
        <v>źle</v>
      </c>
      <c r="D226" s="46">
        <f>1+235-COUNTIF(sym!D226:D$237,0)-U226</f>
        <v>0</v>
      </c>
      <c r="E226" s="46" t="str">
        <f t="shared" si="51"/>
        <v>źle</v>
      </c>
      <c r="F226" s="46">
        <f t="shared" si="57"/>
        <v>0</v>
      </c>
      <c r="G226" s="46" t="str">
        <f t="shared" si="52"/>
        <v>źle</v>
      </c>
      <c r="H226" s="46">
        <f t="shared" si="58"/>
        <v>0</v>
      </c>
      <c r="I226" s="46" t="str">
        <f t="shared" si="53"/>
        <v>źle</v>
      </c>
      <c r="J226" s="46">
        <f t="shared" si="59"/>
        <v>0</v>
      </c>
      <c r="K226" s="46" t="str">
        <f t="shared" si="54"/>
        <v>źle</v>
      </c>
      <c r="L226" s="46">
        <f t="shared" si="60"/>
        <v>0</v>
      </c>
      <c r="M226" s="55" t="str">
        <f t="shared" si="61"/>
        <v>źle</v>
      </c>
      <c r="N226" s="46">
        <f t="shared" si="62"/>
        <v>0</v>
      </c>
      <c r="O226" s="46" t="str">
        <f t="shared" si="63"/>
        <v>źle</v>
      </c>
      <c r="P226" s="46">
        <f t="shared" si="64"/>
        <v>0</v>
      </c>
      <c r="Q226" s="46" t="str">
        <f t="shared" si="55"/>
        <v>źle</v>
      </c>
      <c r="R226" s="46">
        <f t="shared" si="65"/>
        <v>0</v>
      </c>
      <c r="S226" s="46" t="str">
        <f t="shared" si="66"/>
        <v>4B4P|dz Wychowanie fizyczne Beata Maria Maluga (BM)</v>
      </c>
      <c r="T226" s="46">
        <f t="shared" si="67"/>
        <v>3</v>
      </c>
      <c r="U226" s="46">
        <v>224</v>
      </c>
    </row>
    <row r="227" spans="1:21">
      <c r="A227" t="s">
        <v>588</v>
      </c>
      <c r="B227">
        <v>15</v>
      </c>
      <c r="C227" s="46" t="str">
        <f t="shared" si="56"/>
        <v>źle</v>
      </c>
      <c r="D227" s="46">
        <f>1+235-COUNTIF(sym!D227:D$237,0)-U227</f>
        <v>0</v>
      </c>
      <c r="E227" s="46" t="str">
        <f t="shared" si="51"/>
        <v>źle</v>
      </c>
      <c r="F227" s="46">
        <f t="shared" si="57"/>
        <v>0</v>
      </c>
      <c r="G227" s="46" t="str">
        <f t="shared" si="52"/>
        <v>źle</v>
      </c>
      <c r="H227" s="46">
        <f t="shared" si="58"/>
        <v>0</v>
      </c>
      <c r="I227" s="46" t="str">
        <f t="shared" si="53"/>
        <v>źle</v>
      </c>
      <c r="J227" s="46">
        <f t="shared" si="59"/>
        <v>0</v>
      </c>
      <c r="K227" s="46" t="str">
        <f t="shared" si="54"/>
        <v>źle</v>
      </c>
      <c r="L227" s="46">
        <f t="shared" si="60"/>
        <v>0</v>
      </c>
      <c r="M227" s="55" t="str">
        <f t="shared" si="61"/>
        <v>źle</v>
      </c>
      <c r="N227" s="46">
        <f t="shared" si="62"/>
        <v>0</v>
      </c>
      <c r="O227" s="46" t="str">
        <f t="shared" si="63"/>
        <v>źle</v>
      </c>
      <c r="P227" s="46">
        <f t="shared" si="64"/>
        <v>0</v>
      </c>
      <c r="Q227" s="46" t="str">
        <f t="shared" si="55"/>
        <v>źle</v>
      </c>
      <c r="R227" s="46">
        <f t="shared" si="65"/>
        <v>0</v>
      </c>
      <c r="S227" s="46" t="str">
        <f t="shared" si="66"/>
        <v>źle</v>
      </c>
      <c r="T227" s="46">
        <f t="shared" si="67"/>
        <v>0</v>
      </c>
      <c r="U227" s="46">
        <v>225</v>
      </c>
    </row>
    <row r="228" spans="1:21">
      <c r="A228" t="s">
        <v>529</v>
      </c>
      <c r="B228">
        <v>13</v>
      </c>
      <c r="C228" s="46" t="str">
        <f t="shared" si="56"/>
        <v>źle</v>
      </c>
      <c r="D228" s="46">
        <f>1+235-COUNTIF(sym!D228:D$237,0)-U228</f>
        <v>0</v>
      </c>
      <c r="E228" s="46" t="str">
        <f t="shared" si="51"/>
        <v>źle</v>
      </c>
      <c r="F228" s="46">
        <f t="shared" si="57"/>
        <v>0</v>
      </c>
      <c r="G228" s="46" t="str">
        <f t="shared" si="52"/>
        <v>źle</v>
      </c>
      <c r="H228" s="46">
        <f t="shared" si="58"/>
        <v>0</v>
      </c>
      <c r="I228" s="46" t="str">
        <f t="shared" si="53"/>
        <v>źle</v>
      </c>
      <c r="J228" s="46">
        <f t="shared" si="59"/>
        <v>0</v>
      </c>
      <c r="K228" s="46" t="str">
        <f t="shared" si="54"/>
        <v>źle</v>
      </c>
      <c r="L228" s="46">
        <f t="shared" si="60"/>
        <v>0</v>
      </c>
      <c r="M228" s="55" t="str">
        <f t="shared" si="61"/>
        <v>źle</v>
      </c>
      <c r="N228" s="46">
        <f t="shared" si="62"/>
        <v>0</v>
      </c>
      <c r="O228" s="46" t="str">
        <f t="shared" si="63"/>
        <v>źle</v>
      </c>
      <c r="P228" s="46">
        <f t="shared" si="64"/>
        <v>0</v>
      </c>
      <c r="Q228" s="46" t="str">
        <f t="shared" si="55"/>
        <v>źle</v>
      </c>
      <c r="R228" s="46">
        <f t="shared" si="65"/>
        <v>0</v>
      </c>
      <c r="S228" s="46" t="str">
        <f t="shared" si="66"/>
        <v>źle</v>
      </c>
      <c r="T228" s="46">
        <f t="shared" si="67"/>
        <v>0</v>
      </c>
      <c r="U228" s="46">
        <v>226</v>
      </c>
    </row>
    <row r="229" spans="1:21">
      <c r="A229" t="s">
        <v>510</v>
      </c>
      <c r="B229">
        <v>15</v>
      </c>
      <c r="C229" s="46" t="str">
        <f t="shared" si="56"/>
        <v>źle</v>
      </c>
      <c r="D229" s="46">
        <f>1+235-COUNTIF(sym!D229:D$237,0)-U229</f>
        <v>0</v>
      </c>
      <c r="E229" s="46" t="str">
        <f t="shared" si="51"/>
        <v>źle</v>
      </c>
      <c r="F229" s="46">
        <f t="shared" si="57"/>
        <v>0</v>
      </c>
      <c r="G229" s="46" t="str">
        <f t="shared" si="52"/>
        <v>źle</v>
      </c>
      <c r="H229" s="46">
        <f t="shared" si="58"/>
        <v>0</v>
      </c>
      <c r="I229" s="46" t="str">
        <f t="shared" si="53"/>
        <v>źle</v>
      </c>
      <c r="J229" s="46">
        <f t="shared" si="59"/>
        <v>0</v>
      </c>
      <c r="K229" s="46" t="str">
        <f t="shared" si="54"/>
        <v>źle</v>
      </c>
      <c r="L229" s="46">
        <f t="shared" si="60"/>
        <v>0</v>
      </c>
      <c r="M229" s="55" t="str">
        <f t="shared" si="61"/>
        <v>źle</v>
      </c>
      <c r="N229" s="46">
        <f t="shared" si="62"/>
        <v>0</v>
      </c>
      <c r="O229" s="46" t="str">
        <f t="shared" si="63"/>
        <v>źle</v>
      </c>
      <c r="P229" s="46">
        <f t="shared" si="64"/>
        <v>0</v>
      </c>
      <c r="Q229" s="46" t="str">
        <f t="shared" si="55"/>
        <v>źle</v>
      </c>
      <c r="R229" s="46">
        <f t="shared" si="65"/>
        <v>0</v>
      </c>
      <c r="S229" s="46" t="str">
        <f t="shared" si="66"/>
        <v>źle</v>
      </c>
      <c r="T229" s="46">
        <f t="shared" si="67"/>
        <v>0</v>
      </c>
      <c r="U229" s="46">
        <v>227</v>
      </c>
    </row>
    <row r="230" spans="1:21">
      <c r="A230" t="s">
        <v>561</v>
      </c>
      <c r="B230">
        <v>4</v>
      </c>
      <c r="C230" s="46" t="str">
        <f t="shared" si="56"/>
        <v>źle</v>
      </c>
      <c r="D230" s="46">
        <f>1+235-COUNTIF(sym!D230:D$237,0)-U230</f>
        <v>0</v>
      </c>
      <c r="E230" s="46" t="str">
        <f t="shared" si="51"/>
        <v>źle</v>
      </c>
      <c r="F230" s="46">
        <f t="shared" si="57"/>
        <v>0</v>
      </c>
      <c r="G230" s="46" t="str">
        <f t="shared" si="52"/>
        <v>źle</v>
      </c>
      <c r="H230" s="46">
        <f t="shared" si="58"/>
        <v>0</v>
      </c>
      <c r="I230" s="46" t="str">
        <f t="shared" si="53"/>
        <v>źle</v>
      </c>
      <c r="J230" s="46">
        <f t="shared" si="59"/>
        <v>0</v>
      </c>
      <c r="K230" s="46" t="str">
        <f t="shared" si="54"/>
        <v>źle</v>
      </c>
      <c r="L230" s="46">
        <f t="shared" si="60"/>
        <v>0</v>
      </c>
      <c r="M230" s="55" t="str">
        <f t="shared" si="61"/>
        <v>źle</v>
      </c>
      <c r="N230" s="46">
        <f t="shared" si="62"/>
        <v>0</v>
      </c>
      <c r="O230" s="46" t="str">
        <f t="shared" si="63"/>
        <v>źle</v>
      </c>
      <c r="P230" s="46">
        <f t="shared" si="64"/>
        <v>0</v>
      </c>
      <c r="Q230" s="46" t="str">
        <f t="shared" si="55"/>
        <v>źle</v>
      </c>
      <c r="R230" s="46">
        <f t="shared" si="65"/>
        <v>0</v>
      </c>
      <c r="S230" s="46" t="str">
        <f t="shared" si="66"/>
        <v>źle</v>
      </c>
      <c r="T230" s="46">
        <f t="shared" si="67"/>
        <v>0</v>
      </c>
      <c r="U230" s="46">
        <v>228</v>
      </c>
    </row>
    <row r="231" spans="1:21">
      <c r="A231" t="s">
        <v>617</v>
      </c>
      <c r="B231">
        <v>8</v>
      </c>
      <c r="C231" s="46" t="str">
        <f t="shared" si="56"/>
        <v>źle</v>
      </c>
      <c r="D231" s="46">
        <f>1+235-COUNTIF(sym!D231:D$237,0)-U231</f>
        <v>0</v>
      </c>
      <c r="E231" s="46" t="str">
        <f t="shared" si="51"/>
        <v>źle</v>
      </c>
      <c r="F231" s="46">
        <f t="shared" si="57"/>
        <v>0</v>
      </c>
      <c r="G231" s="46" t="str">
        <f t="shared" si="52"/>
        <v>źle</v>
      </c>
      <c r="H231" s="46">
        <f t="shared" si="58"/>
        <v>0</v>
      </c>
      <c r="I231" s="46" t="str">
        <f t="shared" si="53"/>
        <v>źle</v>
      </c>
      <c r="J231" s="46">
        <f t="shared" si="59"/>
        <v>0</v>
      </c>
      <c r="K231" s="46" t="str">
        <f t="shared" si="54"/>
        <v>źle</v>
      </c>
      <c r="L231" s="46">
        <f t="shared" si="60"/>
        <v>0</v>
      </c>
      <c r="M231" s="55" t="str">
        <f t="shared" si="61"/>
        <v>źle</v>
      </c>
      <c r="N231" s="46">
        <f t="shared" si="62"/>
        <v>0</v>
      </c>
      <c r="O231" s="46" t="str">
        <f t="shared" si="63"/>
        <v>źle</v>
      </c>
      <c r="P231" s="46">
        <f t="shared" si="64"/>
        <v>0</v>
      </c>
      <c r="Q231" s="46" t="str">
        <f t="shared" si="55"/>
        <v>źle</v>
      </c>
      <c r="R231" s="46">
        <f t="shared" si="65"/>
        <v>0</v>
      </c>
      <c r="S231" s="46" t="str">
        <f t="shared" si="66"/>
        <v>źle</v>
      </c>
      <c r="T231" s="46">
        <f t="shared" si="67"/>
        <v>0</v>
      </c>
      <c r="U231" s="46">
        <v>229</v>
      </c>
    </row>
    <row r="232" spans="1:21">
      <c r="A232" t="s">
        <v>530</v>
      </c>
      <c r="B232">
        <v>6</v>
      </c>
      <c r="C232" s="46" t="str">
        <f t="shared" si="56"/>
        <v>źle</v>
      </c>
      <c r="D232" s="46">
        <f>1+235-COUNTIF(sym!D232:D$237,0)-U232</f>
        <v>0</v>
      </c>
      <c r="E232" s="46" t="str">
        <f t="shared" si="51"/>
        <v>źle</v>
      </c>
      <c r="F232" s="46">
        <f t="shared" si="57"/>
        <v>0</v>
      </c>
      <c r="G232" s="46" t="str">
        <f t="shared" si="52"/>
        <v>źle</v>
      </c>
      <c r="H232" s="46">
        <f t="shared" si="58"/>
        <v>0</v>
      </c>
      <c r="I232" s="46" t="str">
        <f t="shared" si="53"/>
        <v>źle</v>
      </c>
      <c r="J232" s="46">
        <f t="shared" si="59"/>
        <v>0</v>
      </c>
      <c r="K232" s="46" t="str">
        <f t="shared" si="54"/>
        <v>źle</v>
      </c>
      <c r="L232" s="46">
        <f t="shared" si="60"/>
        <v>0</v>
      </c>
      <c r="M232" s="55" t="str">
        <f t="shared" si="61"/>
        <v>źle</v>
      </c>
      <c r="N232" s="46">
        <f t="shared" si="62"/>
        <v>0</v>
      </c>
      <c r="O232" s="46" t="str">
        <f t="shared" si="63"/>
        <v>źle</v>
      </c>
      <c r="P232" s="46">
        <f t="shared" si="64"/>
        <v>0</v>
      </c>
      <c r="Q232" s="46" t="str">
        <f t="shared" si="55"/>
        <v>źle</v>
      </c>
      <c r="R232" s="46">
        <f t="shared" si="65"/>
        <v>0</v>
      </c>
      <c r="S232" s="46" t="str">
        <f t="shared" si="66"/>
        <v>źle</v>
      </c>
      <c r="T232" s="46">
        <f t="shared" si="67"/>
        <v>0</v>
      </c>
      <c r="U232" s="46">
        <v>230</v>
      </c>
    </row>
    <row r="233" spans="1:21">
      <c r="A233" t="s">
        <v>526</v>
      </c>
      <c r="B233">
        <v>51</v>
      </c>
      <c r="C233" s="46" t="str">
        <f t="shared" si="56"/>
        <v>źle</v>
      </c>
      <c r="D233" s="46">
        <f>1+235-COUNTIF(sym!D233:D$237,0)-U233</f>
        <v>0</v>
      </c>
      <c r="E233" s="46" t="str">
        <f t="shared" si="51"/>
        <v>źle</v>
      </c>
      <c r="F233" s="46">
        <f t="shared" si="57"/>
        <v>0</v>
      </c>
      <c r="G233" s="46" t="str">
        <f t="shared" si="52"/>
        <v>źle</v>
      </c>
      <c r="H233" s="46">
        <f t="shared" si="58"/>
        <v>0</v>
      </c>
      <c r="I233" s="46" t="str">
        <f t="shared" si="53"/>
        <v>źle</v>
      </c>
      <c r="J233" s="46">
        <f t="shared" si="59"/>
        <v>0</v>
      </c>
      <c r="K233" s="46" t="str">
        <f t="shared" si="54"/>
        <v>źle</v>
      </c>
      <c r="L233" s="46">
        <f t="shared" si="60"/>
        <v>0</v>
      </c>
      <c r="M233" s="55" t="str">
        <f t="shared" si="61"/>
        <v>źle</v>
      </c>
      <c r="N233" s="46">
        <f t="shared" si="62"/>
        <v>0</v>
      </c>
      <c r="O233" s="46" t="str">
        <f t="shared" si="63"/>
        <v>źle</v>
      </c>
      <c r="P233" s="46">
        <f t="shared" si="64"/>
        <v>0</v>
      </c>
      <c r="Q233" s="46" t="str">
        <f t="shared" si="55"/>
        <v>źle</v>
      </c>
      <c r="R233" s="46">
        <f t="shared" si="65"/>
        <v>0</v>
      </c>
      <c r="S233" s="46" t="str">
        <f t="shared" si="66"/>
        <v>źle</v>
      </c>
      <c r="T233" s="46">
        <f t="shared" si="67"/>
        <v>0</v>
      </c>
      <c r="U233" s="46">
        <v>231</v>
      </c>
    </row>
    <row r="234" spans="1:21">
      <c r="A234" t="s">
        <v>467</v>
      </c>
      <c r="B234">
        <v>10</v>
      </c>
      <c r="C234" s="46" t="str">
        <f t="shared" si="56"/>
        <v>źle</v>
      </c>
      <c r="D234" s="46">
        <f>1+235-COUNTIF(sym!D234:D$237,0)-U234</f>
        <v>0</v>
      </c>
      <c r="E234" s="46" t="str">
        <f t="shared" si="51"/>
        <v>źle</v>
      </c>
      <c r="F234" s="46">
        <f t="shared" si="57"/>
        <v>0</v>
      </c>
      <c r="G234" s="46" t="str">
        <f t="shared" si="52"/>
        <v>źle</v>
      </c>
      <c r="H234" s="46">
        <f t="shared" si="58"/>
        <v>0</v>
      </c>
      <c r="I234" s="46" t="str">
        <f t="shared" si="53"/>
        <v>źle</v>
      </c>
      <c r="J234" s="46">
        <f t="shared" si="59"/>
        <v>0</v>
      </c>
      <c r="K234" s="46" t="str">
        <f t="shared" si="54"/>
        <v>źle</v>
      </c>
      <c r="L234" s="46">
        <f t="shared" si="60"/>
        <v>0</v>
      </c>
      <c r="M234" s="55" t="str">
        <f t="shared" si="61"/>
        <v>źle</v>
      </c>
      <c r="N234" s="46">
        <f t="shared" si="62"/>
        <v>0</v>
      </c>
      <c r="O234" s="46" t="str">
        <f t="shared" si="63"/>
        <v>źle</v>
      </c>
      <c r="P234" s="46">
        <f t="shared" si="64"/>
        <v>0</v>
      </c>
      <c r="Q234" s="46" t="str">
        <f t="shared" si="55"/>
        <v>źle</v>
      </c>
      <c r="R234" s="46">
        <f t="shared" si="65"/>
        <v>0</v>
      </c>
      <c r="S234" s="46" t="str">
        <f t="shared" si="66"/>
        <v>źle</v>
      </c>
      <c r="T234" s="46">
        <f t="shared" si="67"/>
        <v>0</v>
      </c>
      <c r="U234" s="46">
        <v>232</v>
      </c>
    </row>
    <row r="235" spans="1:21">
      <c r="A235" t="s">
        <v>544</v>
      </c>
      <c r="B235">
        <v>2</v>
      </c>
      <c r="C235" s="46" t="str">
        <f t="shared" si="56"/>
        <v>źle</v>
      </c>
      <c r="D235" s="46">
        <f>1+235-COUNTIF(sym!D235:D$237,0)-U235</f>
        <v>0</v>
      </c>
      <c r="E235" s="46" t="str">
        <f t="shared" si="51"/>
        <v>źle</v>
      </c>
      <c r="F235" s="46">
        <f t="shared" si="57"/>
        <v>0</v>
      </c>
      <c r="G235" s="46" t="str">
        <f t="shared" si="52"/>
        <v>źle</v>
      </c>
      <c r="H235" s="46">
        <f t="shared" si="58"/>
        <v>0</v>
      </c>
      <c r="I235" s="46" t="str">
        <f t="shared" si="53"/>
        <v>źle</v>
      </c>
      <c r="J235" s="46">
        <f t="shared" si="59"/>
        <v>0</v>
      </c>
      <c r="K235" s="46" t="str">
        <f t="shared" si="54"/>
        <v>źle</v>
      </c>
      <c r="L235" s="46">
        <f t="shared" si="60"/>
        <v>0</v>
      </c>
      <c r="M235" s="55" t="str">
        <f t="shared" si="61"/>
        <v>źle</v>
      </c>
      <c r="N235" s="46">
        <f t="shared" si="62"/>
        <v>0</v>
      </c>
      <c r="O235" s="46" t="str">
        <f t="shared" si="63"/>
        <v>źle</v>
      </c>
      <c r="P235" s="46">
        <f t="shared" si="64"/>
        <v>0</v>
      </c>
      <c r="Q235" s="46" t="str">
        <f t="shared" si="55"/>
        <v>źle</v>
      </c>
      <c r="R235" s="46">
        <f t="shared" si="65"/>
        <v>0</v>
      </c>
      <c r="S235" s="46" t="str">
        <f t="shared" si="66"/>
        <v>źle</v>
      </c>
      <c r="T235" s="46">
        <f t="shared" si="67"/>
        <v>0</v>
      </c>
      <c r="U235" s="46">
        <v>233</v>
      </c>
    </row>
    <row r="236" spans="1:21">
      <c r="A236" t="s">
        <v>491</v>
      </c>
      <c r="B236">
        <v>51</v>
      </c>
      <c r="C236" s="46" t="str">
        <f t="shared" si="56"/>
        <v>źle</v>
      </c>
      <c r="D236" s="46">
        <f>1+235-COUNTIF(sym!D236:D$237,0)-U236</f>
        <v>0</v>
      </c>
      <c r="E236" s="46" t="str">
        <f t="shared" si="51"/>
        <v>źle</v>
      </c>
      <c r="F236" s="46">
        <f t="shared" si="57"/>
        <v>0</v>
      </c>
      <c r="G236" s="46" t="str">
        <f t="shared" si="52"/>
        <v>źle</v>
      </c>
      <c r="H236" s="46">
        <f t="shared" si="58"/>
        <v>0</v>
      </c>
      <c r="I236" s="46" t="str">
        <f t="shared" si="53"/>
        <v>źle</v>
      </c>
      <c r="J236" s="46">
        <f t="shared" si="59"/>
        <v>0</v>
      </c>
      <c r="K236" s="46" t="str">
        <f t="shared" si="54"/>
        <v>źle</v>
      </c>
      <c r="L236" s="46">
        <f t="shared" si="60"/>
        <v>0</v>
      </c>
      <c r="M236" s="55" t="str">
        <f t="shared" si="61"/>
        <v>źle</v>
      </c>
      <c r="N236" s="46">
        <f t="shared" si="62"/>
        <v>0</v>
      </c>
      <c r="O236" s="46" t="str">
        <f t="shared" si="63"/>
        <v>źle</v>
      </c>
      <c r="P236" s="46">
        <f t="shared" si="64"/>
        <v>0</v>
      </c>
      <c r="Q236" s="46" t="str">
        <f t="shared" si="55"/>
        <v>źle</v>
      </c>
      <c r="R236" s="46">
        <f t="shared" si="65"/>
        <v>0</v>
      </c>
      <c r="S236" s="46" t="str">
        <f t="shared" si="66"/>
        <v>źle</v>
      </c>
      <c r="T236" s="46">
        <f t="shared" si="67"/>
        <v>0</v>
      </c>
      <c r="U236" s="46">
        <v>234</v>
      </c>
    </row>
    <row r="237" spans="1:21">
      <c r="A237" t="s">
        <v>543</v>
      </c>
      <c r="B237">
        <v>521</v>
      </c>
      <c r="C237" s="46" t="str">
        <f t="shared" si="56"/>
        <v>źle</v>
      </c>
      <c r="D237" s="46">
        <f>1+235-COUNTIF(sym!D237:D$237,0)-U237</f>
        <v>0</v>
      </c>
      <c r="E237" s="46" t="str">
        <f t="shared" si="51"/>
        <v>źle</v>
      </c>
      <c r="F237" s="46">
        <f t="shared" si="57"/>
        <v>0</v>
      </c>
      <c r="G237" s="46" t="str">
        <f t="shared" si="52"/>
        <v>źle</v>
      </c>
      <c r="H237" s="46">
        <f t="shared" si="58"/>
        <v>0</v>
      </c>
      <c r="I237" s="46" t="str">
        <f t="shared" si="53"/>
        <v>źle</v>
      </c>
      <c r="J237" s="46">
        <f t="shared" si="59"/>
        <v>0</v>
      </c>
      <c r="K237" s="46" t="str">
        <f t="shared" si="54"/>
        <v>źle</v>
      </c>
      <c r="L237" s="46">
        <f t="shared" si="60"/>
        <v>0</v>
      </c>
      <c r="M237" s="55" t="str">
        <f t="shared" si="61"/>
        <v>źle</v>
      </c>
      <c r="N237" s="46">
        <f t="shared" si="62"/>
        <v>0</v>
      </c>
      <c r="O237" s="46" t="str">
        <f t="shared" si="63"/>
        <v>źle</v>
      </c>
      <c r="P237" s="46">
        <f t="shared" si="64"/>
        <v>0</v>
      </c>
      <c r="Q237" s="46" t="str">
        <f t="shared" si="55"/>
        <v>źle</v>
      </c>
      <c r="R237" s="46">
        <f t="shared" si="65"/>
        <v>0</v>
      </c>
      <c r="S237" s="46" t="str">
        <f t="shared" si="66"/>
        <v>źle</v>
      </c>
      <c r="T237" s="46">
        <f t="shared" si="67"/>
        <v>0</v>
      </c>
      <c r="U237" s="46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3"/>
  <sheetViews>
    <sheetView showGridLines="0" topLeftCell="A369" workbookViewId="0">
      <selection activeCell="B380" sqref="B380:I381"/>
    </sheetView>
  </sheetViews>
  <sheetFormatPr defaultRowHeight="12.75"/>
  <cols>
    <col min="1" max="1" width="5" style="40" customWidth="1"/>
    <col min="2" max="2" width="32.875" style="40" customWidth="1"/>
    <col min="3" max="3" width="15.625" style="40" customWidth="1"/>
    <col min="4" max="4" width="10.875" style="40" customWidth="1"/>
    <col min="5" max="5" width="1.125" style="40" customWidth="1"/>
    <col min="6" max="6" width="6.875" style="40" customWidth="1"/>
    <col min="7" max="7" width="3.75" style="40" customWidth="1"/>
    <col min="8" max="8" width="8.25" style="40" customWidth="1"/>
    <col min="9" max="9" width="4.5" style="40" customWidth="1"/>
    <col min="10" max="10" width="5.625" style="40" customWidth="1"/>
    <col min="11" max="256" width="9" style="40"/>
    <col min="257" max="257" width="32.875" style="40" customWidth="1"/>
    <col min="258" max="258" width="15.625" style="40" customWidth="1"/>
    <col min="259" max="259" width="10.875" style="40" customWidth="1"/>
    <col min="260" max="260" width="1.125" style="40" customWidth="1"/>
    <col min="261" max="261" width="6.875" style="40" customWidth="1"/>
    <col min="262" max="262" width="3.75" style="40" customWidth="1"/>
    <col min="263" max="263" width="8.25" style="40" customWidth="1"/>
    <col min="264" max="264" width="4.5" style="40" customWidth="1"/>
    <col min="265" max="512" width="9" style="40"/>
    <col min="513" max="513" width="32.875" style="40" customWidth="1"/>
    <col min="514" max="514" width="15.625" style="40" customWidth="1"/>
    <col min="515" max="515" width="10.875" style="40" customWidth="1"/>
    <col min="516" max="516" width="1.125" style="40" customWidth="1"/>
    <col min="517" max="517" width="6.875" style="40" customWidth="1"/>
    <col min="518" max="518" width="3.75" style="40" customWidth="1"/>
    <col min="519" max="519" width="8.25" style="40" customWidth="1"/>
    <col min="520" max="520" width="4.5" style="40" customWidth="1"/>
    <col min="521" max="768" width="9" style="40"/>
    <col min="769" max="769" width="32.875" style="40" customWidth="1"/>
    <col min="770" max="770" width="15.625" style="40" customWidth="1"/>
    <col min="771" max="771" width="10.875" style="40" customWidth="1"/>
    <col min="772" max="772" width="1.125" style="40" customWidth="1"/>
    <col min="773" max="773" width="6.875" style="40" customWidth="1"/>
    <col min="774" max="774" width="3.75" style="40" customWidth="1"/>
    <col min="775" max="775" width="8.25" style="40" customWidth="1"/>
    <col min="776" max="776" width="4.5" style="40" customWidth="1"/>
    <col min="777" max="1024" width="9" style="40"/>
    <col min="1025" max="1025" width="32.875" style="40" customWidth="1"/>
    <col min="1026" max="1026" width="15.625" style="40" customWidth="1"/>
    <col min="1027" max="1027" width="10.875" style="40" customWidth="1"/>
    <col min="1028" max="1028" width="1.125" style="40" customWidth="1"/>
    <col min="1029" max="1029" width="6.875" style="40" customWidth="1"/>
    <col min="1030" max="1030" width="3.75" style="40" customWidth="1"/>
    <col min="1031" max="1031" width="8.25" style="40" customWidth="1"/>
    <col min="1032" max="1032" width="4.5" style="40" customWidth="1"/>
    <col min="1033" max="1280" width="9" style="40"/>
    <col min="1281" max="1281" width="32.875" style="40" customWidth="1"/>
    <col min="1282" max="1282" width="15.625" style="40" customWidth="1"/>
    <col min="1283" max="1283" width="10.875" style="40" customWidth="1"/>
    <col min="1284" max="1284" width="1.125" style="40" customWidth="1"/>
    <col min="1285" max="1285" width="6.875" style="40" customWidth="1"/>
    <col min="1286" max="1286" width="3.75" style="40" customWidth="1"/>
    <col min="1287" max="1287" width="8.25" style="40" customWidth="1"/>
    <col min="1288" max="1288" width="4.5" style="40" customWidth="1"/>
    <col min="1289" max="1536" width="9" style="40"/>
    <col min="1537" max="1537" width="32.875" style="40" customWidth="1"/>
    <col min="1538" max="1538" width="15.625" style="40" customWidth="1"/>
    <col min="1539" max="1539" width="10.875" style="40" customWidth="1"/>
    <col min="1540" max="1540" width="1.125" style="40" customWidth="1"/>
    <col min="1541" max="1541" width="6.875" style="40" customWidth="1"/>
    <col min="1542" max="1542" width="3.75" style="40" customWidth="1"/>
    <col min="1543" max="1543" width="8.25" style="40" customWidth="1"/>
    <col min="1544" max="1544" width="4.5" style="40" customWidth="1"/>
    <col min="1545" max="1792" width="9" style="40"/>
    <col min="1793" max="1793" width="32.875" style="40" customWidth="1"/>
    <col min="1794" max="1794" width="15.625" style="40" customWidth="1"/>
    <col min="1795" max="1795" width="10.875" style="40" customWidth="1"/>
    <col min="1796" max="1796" width="1.125" style="40" customWidth="1"/>
    <col min="1797" max="1797" width="6.875" style="40" customWidth="1"/>
    <col min="1798" max="1798" width="3.75" style="40" customWidth="1"/>
    <col min="1799" max="1799" width="8.25" style="40" customWidth="1"/>
    <col min="1800" max="1800" width="4.5" style="40" customWidth="1"/>
    <col min="1801" max="2048" width="9" style="40"/>
    <col min="2049" max="2049" width="32.875" style="40" customWidth="1"/>
    <col min="2050" max="2050" width="15.625" style="40" customWidth="1"/>
    <col min="2051" max="2051" width="10.875" style="40" customWidth="1"/>
    <col min="2052" max="2052" width="1.125" style="40" customWidth="1"/>
    <col min="2053" max="2053" width="6.875" style="40" customWidth="1"/>
    <col min="2054" max="2054" width="3.75" style="40" customWidth="1"/>
    <col min="2055" max="2055" width="8.25" style="40" customWidth="1"/>
    <col min="2056" max="2056" width="4.5" style="40" customWidth="1"/>
    <col min="2057" max="2304" width="9" style="40"/>
    <col min="2305" max="2305" width="32.875" style="40" customWidth="1"/>
    <col min="2306" max="2306" width="15.625" style="40" customWidth="1"/>
    <col min="2307" max="2307" width="10.875" style="40" customWidth="1"/>
    <col min="2308" max="2308" width="1.125" style="40" customWidth="1"/>
    <col min="2309" max="2309" width="6.875" style="40" customWidth="1"/>
    <col min="2310" max="2310" width="3.75" style="40" customWidth="1"/>
    <col min="2311" max="2311" width="8.25" style="40" customWidth="1"/>
    <col min="2312" max="2312" width="4.5" style="40" customWidth="1"/>
    <col min="2313" max="2560" width="9" style="40"/>
    <col min="2561" max="2561" width="32.875" style="40" customWidth="1"/>
    <col min="2562" max="2562" width="15.625" style="40" customWidth="1"/>
    <col min="2563" max="2563" width="10.875" style="40" customWidth="1"/>
    <col min="2564" max="2564" width="1.125" style="40" customWidth="1"/>
    <col min="2565" max="2565" width="6.875" style="40" customWidth="1"/>
    <col min="2566" max="2566" width="3.75" style="40" customWidth="1"/>
    <col min="2567" max="2567" width="8.25" style="40" customWidth="1"/>
    <col min="2568" max="2568" width="4.5" style="40" customWidth="1"/>
    <col min="2569" max="2816" width="9" style="40"/>
    <col min="2817" max="2817" width="32.875" style="40" customWidth="1"/>
    <col min="2818" max="2818" width="15.625" style="40" customWidth="1"/>
    <col min="2819" max="2819" width="10.875" style="40" customWidth="1"/>
    <col min="2820" max="2820" width="1.125" style="40" customWidth="1"/>
    <col min="2821" max="2821" width="6.875" style="40" customWidth="1"/>
    <col min="2822" max="2822" width="3.75" style="40" customWidth="1"/>
    <col min="2823" max="2823" width="8.25" style="40" customWidth="1"/>
    <col min="2824" max="2824" width="4.5" style="40" customWidth="1"/>
    <col min="2825" max="3072" width="9" style="40"/>
    <col min="3073" max="3073" width="32.875" style="40" customWidth="1"/>
    <col min="3074" max="3074" width="15.625" style="40" customWidth="1"/>
    <col min="3075" max="3075" width="10.875" style="40" customWidth="1"/>
    <col min="3076" max="3076" width="1.125" style="40" customWidth="1"/>
    <col min="3077" max="3077" width="6.875" style="40" customWidth="1"/>
    <col min="3078" max="3078" width="3.75" style="40" customWidth="1"/>
    <col min="3079" max="3079" width="8.25" style="40" customWidth="1"/>
    <col min="3080" max="3080" width="4.5" style="40" customWidth="1"/>
    <col min="3081" max="3328" width="9" style="40"/>
    <col min="3329" max="3329" width="32.875" style="40" customWidth="1"/>
    <col min="3330" max="3330" width="15.625" style="40" customWidth="1"/>
    <col min="3331" max="3331" width="10.875" style="40" customWidth="1"/>
    <col min="3332" max="3332" width="1.125" style="40" customWidth="1"/>
    <col min="3333" max="3333" width="6.875" style="40" customWidth="1"/>
    <col min="3334" max="3334" width="3.75" style="40" customWidth="1"/>
    <col min="3335" max="3335" width="8.25" style="40" customWidth="1"/>
    <col min="3336" max="3336" width="4.5" style="40" customWidth="1"/>
    <col min="3337" max="3584" width="9" style="40"/>
    <col min="3585" max="3585" width="32.875" style="40" customWidth="1"/>
    <col min="3586" max="3586" width="15.625" style="40" customWidth="1"/>
    <col min="3587" max="3587" width="10.875" style="40" customWidth="1"/>
    <col min="3588" max="3588" width="1.125" style="40" customWidth="1"/>
    <col min="3589" max="3589" width="6.875" style="40" customWidth="1"/>
    <col min="3590" max="3590" width="3.75" style="40" customWidth="1"/>
    <col min="3591" max="3591" width="8.25" style="40" customWidth="1"/>
    <col min="3592" max="3592" width="4.5" style="40" customWidth="1"/>
    <col min="3593" max="3840" width="9" style="40"/>
    <col min="3841" max="3841" width="32.875" style="40" customWidth="1"/>
    <col min="3842" max="3842" width="15.625" style="40" customWidth="1"/>
    <col min="3843" max="3843" width="10.875" style="40" customWidth="1"/>
    <col min="3844" max="3844" width="1.125" style="40" customWidth="1"/>
    <col min="3845" max="3845" width="6.875" style="40" customWidth="1"/>
    <col min="3846" max="3846" width="3.75" style="40" customWidth="1"/>
    <col min="3847" max="3847" width="8.25" style="40" customWidth="1"/>
    <col min="3848" max="3848" width="4.5" style="40" customWidth="1"/>
    <col min="3849" max="4096" width="9" style="40"/>
    <col min="4097" max="4097" width="32.875" style="40" customWidth="1"/>
    <col min="4098" max="4098" width="15.625" style="40" customWidth="1"/>
    <col min="4099" max="4099" width="10.875" style="40" customWidth="1"/>
    <col min="4100" max="4100" width="1.125" style="40" customWidth="1"/>
    <col min="4101" max="4101" width="6.875" style="40" customWidth="1"/>
    <col min="4102" max="4102" width="3.75" style="40" customWidth="1"/>
    <col min="4103" max="4103" width="8.25" style="40" customWidth="1"/>
    <col min="4104" max="4104" width="4.5" style="40" customWidth="1"/>
    <col min="4105" max="4352" width="9" style="40"/>
    <col min="4353" max="4353" width="32.875" style="40" customWidth="1"/>
    <col min="4354" max="4354" width="15.625" style="40" customWidth="1"/>
    <col min="4355" max="4355" width="10.875" style="40" customWidth="1"/>
    <col min="4356" max="4356" width="1.125" style="40" customWidth="1"/>
    <col min="4357" max="4357" width="6.875" style="40" customWidth="1"/>
    <col min="4358" max="4358" width="3.75" style="40" customWidth="1"/>
    <col min="4359" max="4359" width="8.25" style="40" customWidth="1"/>
    <col min="4360" max="4360" width="4.5" style="40" customWidth="1"/>
    <col min="4361" max="4608" width="9" style="40"/>
    <col min="4609" max="4609" width="32.875" style="40" customWidth="1"/>
    <col min="4610" max="4610" width="15.625" style="40" customWidth="1"/>
    <col min="4611" max="4611" width="10.875" style="40" customWidth="1"/>
    <col min="4612" max="4612" width="1.125" style="40" customWidth="1"/>
    <col min="4613" max="4613" width="6.875" style="40" customWidth="1"/>
    <col min="4614" max="4614" width="3.75" style="40" customWidth="1"/>
    <col min="4615" max="4615" width="8.25" style="40" customWidth="1"/>
    <col min="4616" max="4616" width="4.5" style="40" customWidth="1"/>
    <col min="4617" max="4864" width="9" style="40"/>
    <col min="4865" max="4865" width="32.875" style="40" customWidth="1"/>
    <col min="4866" max="4866" width="15.625" style="40" customWidth="1"/>
    <col min="4867" max="4867" width="10.875" style="40" customWidth="1"/>
    <col min="4868" max="4868" width="1.125" style="40" customWidth="1"/>
    <col min="4869" max="4869" width="6.875" style="40" customWidth="1"/>
    <col min="4870" max="4870" width="3.75" style="40" customWidth="1"/>
    <col min="4871" max="4871" width="8.25" style="40" customWidth="1"/>
    <col min="4872" max="4872" width="4.5" style="40" customWidth="1"/>
    <col min="4873" max="5120" width="9" style="40"/>
    <col min="5121" max="5121" width="32.875" style="40" customWidth="1"/>
    <col min="5122" max="5122" width="15.625" style="40" customWidth="1"/>
    <col min="5123" max="5123" width="10.875" style="40" customWidth="1"/>
    <col min="5124" max="5124" width="1.125" style="40" customWidth="1"/>
    <col min="5125" max="5125" width="6.875" style="40" customWidth="1"/>
    <col min="5126" max="5126" width="3.75" style="40" customWidth="1"/>
    <col min="5127" max="5127" width="8.25" style="40" customWidth="1"/>
    <col min="5128" max="5128" width="4.5" style="40" customWidth="1"/>
    <col min="5129" max="5376" width="9" style="40"/>
    <col min="5377" max="5377" width="32.875" style="40" customWidth="1"/>
    <col min="5378" max="5378" width="15.625" style="40" customWidth="1"/>
    <col min="5379" max="5379" width="10.875" style="40" customWidth="1"/>
    <col min="5380" max="5380" width="1.125" style="40" customWidth="1"/>
    <col min="5381" max="5381" width="6.875" style="40" customWidth="1"/>
    <col min="5382" max="5382" width="3.75" style="40" customWidth="1"/>
    <col min="5383" max="5383" width="8.25" style="40" customWidth="1"/>
    <col min="5384" max="5384" width="4.5" style="40" customWidth="1"/>
    <col min="5385" max="5632" width="9" style="40"/>
    <col min="5633" max="5633" width="32.875" style="40" customWidth="1"/>
    <col min="5634" max="5634" width="15.625" style="40" customWidth="1"/>
    <col min="5635" max="5635" width="10.875" style="40" customWidth="1"/>
    <col min="5636" max="5636" width="1.125" style="40" customWidth="1"/>
    <col min="5637" max="5637" width="6.875" style="40" customWidth="1"/>
    <col min="5638" max="5638" width="3.75" style="40" customWidth="1"/>
    <col min="5639" max="5639" width="8.25" style="40" customWidth="1"/>
    <col min="5640" max="5640" width="4.5" style="40" customWidth="1"/>
    <col min="5641" max="5888" width="9" style="40"/>
    <col min="5889" max="5889" width="32.875" style="40" customWidth="1"/>
    <col min="5890" max="5890" width="15.625" style="40" customWidth="1"/>
    <col min="5891" max="5891" width="10.875" style="40" customWidth="1"/>
    <col min="5892" max="5892" width="1.125" style="40" customWidth="1"/>
    <col min="5893" max="5893" width="6.875" style="40" customWidth="1"/>
    <col min="5894" max="5894" width="3.75" style="40" customWidth="1"/>
    <col min="5895" max="5895" width="8.25" style="40" customWidth="1"/>
    <col min="5896" max="5896" width="4.5" style="40" customWidth="1"/>
    <col min="5897" max="6144" width="9" style="40"/>
    <col min="6145" max="6145" width="32.875" style="40" customWidth="1"/>
    <col min="6146" max="6146" width="15.625" style="40" customWidth="1"/>
    <col min="6147" max="6147" width="10.875" style="40" customWidth="1"/>
    <col min="6148" max="6148" width="1.125" style="40" customWidth="1"/>
    <col min="6149" max="6149" width="6.875" style="40" customWidth="1"/>
    <col min="6150" max="6150" width="3.75" style="40" customWidth="1"/>
    <col min="6151" max="6151" width="8.25" style="40" customWidth="1"/>
    <col min="6152" max="6152" width="4.5" style="40" customWidth="1"/>
    <col min="6153" max="6400" width="9" style="40"/>
    <col min="6401" max="6401" width="32.875" style="40" customWidth="1"/>
    <col min="6402" max="6402" width="15.625" style="40" customWidth="1"/>
    <col min="6403" max="6403" width="10.875" style="40" customWidth="1"/>
    <col min="6404" max="6404" width="1.125" style="40" customWidth="1"/>
    <col min="6405" max="6405" width="6.875" style="40" customWidth="1"/>
    <col min="6406" max="6406" width="3.75" style="40" customWidth="1"/>
    <col min="6407" max="6407" width="8.25" style="40" customWidth="1"/>
    <col min="6408" max="6408" width="4.5" style="40" customWidth="1"/>
    <col min="6409" max="6656" width="9" style="40"/>
    <col min="6657" max="6657" width="32.875" style="40" customWidth="1"/>
    <col min="6658" max="6658" width="15.625" style="40" customWidth="1"/>
    <col min="6659" max="6659" width="10.875" style="40" customWidth="1"/>
    <col min="6660" max="6660" width="1.125" style="40" customWidth="1"/>
    <col min="6661" max="6661" width="6.875" style="40" customWidth="1"/>
    <col min="6662" max="6662" width="3.75" style="40" customWidth="1"/>
    <col min="6663" max="6663" width="8.25" style="40" customWidth="1"/>
    <col min="6664" max="6664" width="4.5" style="40" customWidth="1"/>
    <col min="6665" max="6912" width="9" style="40"/>
    <col min="6913" max="6913" width="32.875" style="40" customWidth="1"/>
    <col min="6914" max="6914" width="15.625" style="40" customWidth="1"/>
    <col min="6915" max="6915" width="10.875" style="40" customWidth="1"/>
    <col min="6916" max="6916" width="1.125" style="40" customWidth="1"/>
    <col min="6917" max="6917" width="6.875" style="40" customWidth="1"/>
    <col min="6918" max="6918" width="3.75" style="40" customWidth="1"/>
    <col min="6919" max="6919" width="8.25" style="40" customWidth="1"/>
    <col min="6920" max="6920" width="4.5" style="40" customWidth="1"/>
    <col min="6921" max="7168" width="9" style="40"/>
    <col min="7169" max="7169" width="32.875" style="40" customWidth="1"/>
    <col min="7170" max="7170" width="15.625" style="40" customWidth="1"/>
    <col min="7171" max="7171" width="10.875" style="40" customWidth="1"/>
    <col min="7172" max="7172" width="1.125" style="40" customWidth="1"/>
    <col min="7173" max="7173" width="6.875" style="40" customWidth="1"/>
    <col min="7174" max="7174" width="3.75" style="40" customWidth="1"/>
    <col min="7175" max="7175" width="8.25" style="40" customWidth="1"/>
    <col min="7176" max="7176" width="4.5" style="40" customWidth="1"/>
    <col min="7177" max="7424" width="9" style="40"/>
    <col min="7425" max="7425" width="32.875" style="40" customWidth="1"/>
    <col min="7426" max="7426" width="15.625" style="40" customWidth="1"/>
    <col min="7427" max="7427" width="10.875" style="40" customWidth="1"/>
    <col min="7428" max="7428" width="1.125" style="40" customWidth="1"/>
    <col min="7429" max="7429" width="6.875" style="40" customWidth="1"/>
    <col min="7430" max="7430" width="3.75" style="40" customWidth="1"/>
    <col min="7431" max="7431" width="8.25" style="40" customWidth="1"/>
    <col min="7432" max="7432" width="4.5" style="40" customWidth="1"/>
    <col min="7433" max="7680" width="9" style="40"/>
    <col min="7681" max="7681" width="32.875" style="40" customWidth="1"/>
    <col min="7682" max="7682" width="15.625" style="40" customWidth="1"/>
    <col min="7683" max="7683" width="10.875" style="40" customWidth="1"/>
    <col min="7684" max="7684" width="1.125" style="40" customWidth="1"/>
    <col min="7685" max="7685" width="6.875" style="40" customWidth="1"/>
    <col min="7686" max="7686" width="3.75" style="40" customWidth="1"/>
    <col min="7687" max="7687" width="8.25" style="40" customWidth="1"/>
    <col min="7688" max="7688" width="4.5" style="40" customWidth="1"/>
    <col min="7689" max="7936" width="9" style="40"/>
    <col min="7937" max="7937" width="32.875" style="40" customWidth="1"/>
    <col min="7938" max="7938" width="15.625" style="40" customWidth="1"/>
    <col min="7939" max="7939" width="10.875" style="40" customWidth="1"/>
    <col min="7940" max="7940" width="1.125" style="40" customWidth="1"/>
    <col min="7941" max="7941" width="6.875" style="40" customWidth="1"/>
    <col min="7942" max="7942" width="3.75" style="40" customWidth="1"/>
    <col min="7943" max="7943" width="8.25" style="40" customWidth="1"/>
    <col min="7944" max="7944" width="4.5" style="40" customWidth="1"/>
    <col min="7945" max="8192" width="9" style="40"/>
    <col min="8193" max="8193" width="32.875" style="40" customWidth="1"/>
    <col min="8194" max="8194" width="15.625" style="40" customWidth="1"/>
    <col min="8195" max="8195" width="10.875" style="40" customWidth="1"/>
    <col min="8196" max="8196" width="1.125" style="40" customWidth="1"/>
    <col min="8197" max="8197" width="6.875" style="40" customWidth="1"/>
    <col min="8198" max="8198" width="3.75" style="40" customWidth="1"/>
    <col min="8199" max="8199" width="8.25" style="40" customWidth="1"/>
    <col min="8200" max="8200" width="4.5" style="40" customWidth="1"/>
    <col min="8201" max="8448" width="9" style="40"/>
    <col min="8449" max="8449" width="32.875" style="40" customWidth="1"/>
    <col min="8450" max="8450" width="15.625" style="40" customWidth="1"/>
    <col min="8451" max="8451" width="10.875" style="40" customWidth="1"/>
    <col min="8452" max="8452" width="1.125" style="40" customWidth="1"/>
    <col min="8453" max="8453" width="6.875" style="40" customWidth="1"/>
    <col min="8454" max="8454" width="3.75" style="40" customWidth="1"/>
    <col min="8455" max="8455" width="8.25" style="40" customWidth="1"/>
    <col min="8456" max="8456" width="4.5" style="40" customWidth="1"/>
    <col min="8457" max="8704" width="9" style="40"/>
    <col min="8705" max="8705" width="32.875" style="40" customWidth="1"/>
    <col min="8706" max="8706" width="15.625" style="40" customWidth="1"/>
    <col min="8707" max="8707" width="10.875" style="40" customWidth="1"/>
    <col min="8708" max="8708" width="1.125" style="40" customWidth="1"/>
    <col min="8709" max="8709" width="6.875" style="40" customWidth="1"/>
    <col min="8710" max="8710" width="3.75" style="40" customWidth="1"/>
    <col min="8711" max="8711" width="8.25" style="40" customWidth="1"/>
    <col min="8712" max="8712" width="4.5" style="40" customWidth="1"/>
    <col min="8713" max="8960" width="9" style="40"/>
    <col min="8961" max="8961" width="32.875" style="40" customWidth="1"/>
    <col min="8962" max="8962" width="15.625" style="40" customWidth="1"/>
    <col min="8963" max="8963" width="10.875" style="40" customWidth="1"/>
    <col min="8964" max="8964" width="1.125" style="40" customWidth="1"/>
    <col min="8965" max="8965" width="6.875" style="40" customWidth="1"/>
    <col min="8966" max="8966" width="3.75" style="40" customWidth="1"/>
    <col min="8967" max="8967" width="8.25" style="40" customWidth="1"/>
    <col min="8968" max="8968" width="4.5" style="40" customWidth="1"/>
    <col min="8969" max="9216" width="9" style="40"/>
    <col min="9217" max="9217" width="32.875" style="40" customWidth="1"/>
    <col min="9218" max="9218" width="15.625" style="40" customWidth="1"/>
    <col min="9219" max="9219" width="10.875" style="40" customWidth="1"/>
    <col min="9220" max="9220" width="1.125" style="40" customWidth="1"/>
    <col min="9221" max="9221" width="6.875" style="40" customWidth="1"/>
    <col min="9222" max="9222" width="3.75" style="40" customWidth="1"/>
    <col min="9223" max="9223" width="8.25" style="40" customWidth="1"/>
    <col min="9224" max="9224" width="4.5" style="40" customWidth="1"/>
    <col min="9225" max="9472" width="9" style="40"/>
    <col min="9473" max="9473" width="32.875" style="40" customWidth="1"/>
    <col min="9474" max="9474" width="15.625" style="40" customWidth="1"/>
    <col min="9475" max="9475" width="10.875" style="40" customWidth="1"/>
    <col min="9476" max="9476" width="1.125" style="40" customWidth="1"/>
    <col min="9477" max="9477" width="6.875" style="40" customWidth="1"/>
    <col min="9478" max="9478" width="3.75" style="40" customWidth="1"/>
    <col min="9479" max="9479" width="8.25" style="40" customWidth="1"/>
    <col min="9480" max="9480" width="4.5" style="40" customWidth="1"/>
    <col min="9481" max="9728" width="9" style="40"/>
    <col min="9729" max="9729" width="32.875" style="40" customWidth="1"/>
    <col min="9730" max="9730" width="15.625" style="40" customWidth="1"/>
    <col min="9731" max="9731" width="10.875" style="40" customWidth="1"/>
    <col min="9732" max="9732" width="1.125" style="40" customWidth="1"/>
    <col min="9733" max="9733" width="6.875" style="40" customWidth="1"/>
    <col min="9734" max="9734" width="3.75" style="40" customWidth="1"/>
    <col min="9735" max="9735" width="8.25" style="40" customWidth="1"/>
    <col min="9736" max="9736" width="4.5" style="40" customWidth="1"/>
    <col min="9737" max="9984" width="9" style="40"/>
    <col min="9985" max="9985" width="32.875" style="40" customWidth="1"/>
    <col min="9986" max="9986" width="15.625" style="40" customWidth="1"/>
    <col min="9987" max="9987" width="10.875" style="40" customWidth="1"/>
    <col min="9988" max="9988" width="1.125" style="40" customWidth="1"/>
    <col min="9989" max="9989" width="6.875" style="40" customWidth="1"/>
    <col min="9990" max="9990" width="3.75" style="40" customWidth="1"/>
    <col min="9991" max="9991" width="8.25" style="40" customWidth="1"/>
    <col min="9992" max="9992" width="4.5" style="40" customWidth="1"/>
    <col min="9993" max="10240" width="9" style="40"/>
    <col min="10241" max="10241" width="32.875" style="40" customWidth="1"/>
    <col min="10242" max="10242" width="15.625" style="40" customWidth="1"/>
    <col min="10243" max="10243" width="10.875" style="40" customWidth="1"/>
    <col min="10244" max="10244" width="1.125" style="40" customWidth="1"/>
    <col min="10245" max="10245" width="6.875" style="40" customWidth="1"/>
    <col min="10246" max="10246" width="3.75" style="40" customWidth="1"/>
    <col min="10247" max="10247" width="8.25" style="40" customWidth="1"/>
    <col min="10248" max="10248" width="4.5" style="40" customWidth="1"/>
    <col min="10249" max="10496" width="9" style="40"/>
    <col min="10497" max="10497" width="32.875" style="40" customWidth="1"/>
    <col min="10498" max="10498" width="15.625" style="40" customWidth="1"/>
    <col min="10499" max="10499" width="10.875" style="40" customWidth="1"/>
    <col min="10500" max="10500" width="1.125" style="40" customWidth="1"/>
    <col min="10501" max="10501" width="6.875" style="40" customWidth="1"/>
    <col min="10502" max="10502" width="3.75" style="40" customWidth="1"/>
    <col min="10503" max="10503" width="8.25" style="40" customWidth="1"/>
    <col min="10504" max="10504" width="4.5" style="40" customWidth="1"/>
    <col min="10505" max="10752" width="9" style="40"/>
    <col min="10753" max="10753" width="32.875" style="40" customWidth="1"/>
    <col min="10754" max="10754" width="15.625" style="40" customWidth="1"/>
    <col min="10755" max="10755" width="10.875" style="40" customWidth="1"/>
    <col min="10756" max="10756" width="1.125" style="40" customWidth="1"/>
    <col min="10757" max="10757" width="6.875" style="40" customWidth="1"/>
    <col min="10758" max="10758" width="3.75" style="40" customWidth="1"/>
    <col min="10759" max="10759" width="8.25" style="40" customWidth="1"/>
    <col min="10760" max="10760" width="4.5" style="40" customWidth="1"/>
    <col min="10761" max="11008" width="9" style="40"/>
    <col min="11009" max="11009" width="32.875" style="40" customWidth="1"/>
    <col min="11010" max="11010" width="15.625" style="40" customWidth="1"/>
    <col min="11011" max="11011" width="10.875" style="40" customWidth="1"/>
    <col min="11012" max="11012" width="1.125" style="40" customWidth="1"/>
    <col min="11013" max="11013" width="6.875" style="40" customWidth="1"/>
    <col min="11014" max="11014" width="3.75" style="40" customWidth="1"/>
    <col min="11015" max="11015" width="8.25" style="40" customWidth="1"/>
    <col min="11016" max="11016" width="4.5" style="40" customWidth="1"/>
    <col min="11017" max="11264" width="9" style="40"/>
    <col min="11265" max="11265" width="32.875" style="40" customWidth="1"/>
    <col min="11266" max="11266" width="15.625" style="40" customWidth="1"/>
    <col min="11267" max="11267" width="10.875" style="40" customWidth="1"/>
    <col min="11268" max="11268" width="1.125" style="40" customWidth="1"/>
    <col min="11269" max="11269" width="6.875" style="40" customWidth="1"/>
    <col min="11270" max="11270" width="3.75" style="40" customWidth="1"/>
    <col min="11271" max="11271" width="8.25" style="40" customWidth="1"/>
    <col min="11272" max="11272" width="4.5" style="40" customWidth="1"/>
    <col min="11273" max="11520" width="9" style="40"/>
    <col min="11521" max="11521" width="32.875" style="40" customWidth="1"/>
    <col min="11522" max="11522" width="15.625" style="40" customWidth="1"/>
    <col min="11523" max="11523" width="10.875" style="40" customWidth="1"/>
    <col min="11524" max="11524" width="1.125" style="40" customWidth="1"/>
    <col min="11525" max="11525" width="6.875" style="40" customWidth="1"/>
    <col min="11526" max="11526" width="3.75" style="40" customWidth="1"/>
    <col min="11527" max="11527" width="8.25" style="40" customWidth="1"/>
    <col min="11528" max="11528" width="4.5" style="40" customWidth="1"/>
    <col min="11529" max="11776" width="9" style="40"/>
    <col min="11777" max="11777" width="32.875" style="40" customWidth="1"/>
    <col min="11778" max="11778" width="15.625" style="40" customWidth="1"/>
    <col min="11779" max="11779" width="10.875" style="40" customWidth="1"/>
    <col min="11780" max="11780" width="1.125" style="40" customWidth="1"/>
    <col min="11781" max="11781" width="6.875" style="40" customWidth="1"/>
    <col min="11782" max="11782" width="3.75" style="40" customWidth="1"/>
    <col min="11783" max="11783" width="8.25" style="40" customWidth="1"/>
    <col min="11784" max="11784" width="4.5" style="40" customWidth="1"/>
    <col min="11785" max="12032" width="9" style="40"/>
    <col min="12033" max="12033" width="32.875" style="40" customWidth="1"/>
    <col min="12034" max="12034" width="15.625" style="40" customWidth="1"/>
    <col min="12035" max="12035" width="10.875" style="40" customWidth="1"/>
    <col min="12036" max="12036" width="1.125" style="40" customWidth="1"/>
    <col min="12037" max="12037" width="6.875" style="40" customWidth="1"/>
    <col min="12038" max="12038" width="3.75" style="40" customWidth="1"/>
    <col min="12039" max="12039" width="8.25" style="40" customWidth="1"/>
    <col min="12040" max="12040" width="4.5" style="40" customWidth="1"/>
    <col min="12041" max="12288" width="9" style="40"/>
    <col min="12289" max="12289" width="32.875" style="40" customWidth="1"/>
    <col min="12290" max="12290" width="15.625" style="40" customWidth="1"/>
    <col min="12291" max="12291" width="10.875" style="40" customWidth="1"/>
    <col min="12292" max="12292" width="1.125" style="40" customWidth="1"/>
    <col min="12293" max="12293" width="6.875" style="40" customWidth="1"/>
    <col min="12294" max="12294" width="3.75" style="40" customWidth="1"/>
    <col min="12295" max="12295" width="8.25" style="40" customWidth="1"/>
    <col min="12296" max="12296" width="4.5" style="40" customWidth="1"/>
    <col min="12297" max="12544" width="9" style="40"/>
    <col min="12545" max="12545" width="32.875" style="40" customWidth="1"/>
    <col min="12546" max="12546" width="15.625" style="40" customWidth="1"/>
    <col min="12547" max="12547" width="10.875" style="40" customWidth="1"/>
    <col min="12548" max="12548" width="1.125" style="40" customWidth="1"/>
    <col min="12549" max="12549" width="6.875" style="40" customWidth="1"/>
    <col min="12550" max="12550" width="3.75" style="40" customWidth="1"/>
    <col min="12551" max="12551" width="8.25" style="40" customWidth="1"/>
    <col min="12552" max="12552" width="4.5" style="40" customWidth="1"/>
    <col min="12553" max="12800" width="9" style="40"/>
    <col min="12801" max="12801" width="32.875" style="40" customWidth="1"/>
    <col min="12802" max="12802" width="15.625" style="40" customWidth="1"/>
    <col min="12803" max="12803" width="10.875" style="40" customWidth="1"/>
    <col min="12804" max="12804" width="1.125" style="40" customWidth="1"/>
    <col min="12805" max="12805" width="6.875" style="40" customWidth="1"/>
    <col min="12806" max="12806" width="3.75" style="40" customWidth="1"/>
    <col min="12807" max="12807" width="8.25" style="40" customWidth="1"/>
    <col min="12808" max="12808" width="4.5" style="40" customWidth="1"/>
    <col min="12809" max="13056" width="9" style="40"/>
    <col min="13057" max="13057" width="32.875" style="40" customWidth="1"/>
    <col min="13058" max="13058" width="15.625" style="40" customWidth="1"/>
    <col min="13059" max="13059" width="10.875" style="40" customWidth="1"/>
    <col min="13060" max="13060" width="1.125" style="40" customWidth="1"/>
    <col min="13061" max="13061" width="6.875" style="40" customWidth="1"/>
    <col min="13062" max="13062" width="3.75" style="40" customWidth="1"/>
    <col min="13063" max="13063" width="8.25" style="40" customWidth="1"/>
    <col min="13064" max="13064" width="4.5" style="40" customWidth="1"/>
    <col min="13065" max="13312" width="9" style="40"/>
    <col min="13313" max="13313" width="32.875" style="40" customWidth="1"/>
    <col min="13314" max="13314" width="15.625" style="40" customWidth="1"/>
    <col min="13315" max="13315" width="10.875" style="40" customWidth="1"/>
    <col min="13316" max="13316" width="1.125" style="40" customWidth="1"/>
    <col min="13317" max="13317" width="6.875" style="40" customWidth="1"/>
    <col min="13318" max="13318" width="3.75" style="40" customWidth="1"/>
    <col min="13319" max="13319" width="8.25" style="40" customWidth="1"/>
    <col min="13320" max="13320" width="4.5" style="40" customWidth="1"/>
    <col min="13321" max="13568" width="9" style="40"/>
    <col min="13569" max="13569" width="32.875" style="40" customWidth="1"/>
    <col min="13570" max="13570" width="15.625" style="40" customWidth="1"/>
    <col min="13571" max="13571" width="10.875" style="40" customWidth="1"/>
    <col min="13572" max="13572" width="1.125" style="40" customWidth="1"/>
    <col min="13573" max="13573" width="6.875" style="40" customWidth="1"/>
    <col min="13574" max="13574" width="3.75" style="40" customWidth="1"/>
    <col min="13575" max="13575" width="8.25" style="40" customWidth="1"/>
    <col min="13576" max="13576" width="4.5" style="40" customWidth="1"/>
    <col min="13577" max="13824" width="9" style="40"/>
    <col min="13825" max="13825" width="32.875" style="40" customWidth="1"/>
    <col min="13826" max="13826" width="15.625" style="40" customWidth="1"/>
    <col min="13827" max="13827" width="10.875" style="40" customWidth="1"/>
    <col min="13828" max="13828" width="1.125" style="40" customWidth="1"/>
    <col min="13829" max="13829" width="6.875" style="40" customWidth="1"/>
    <col min="13830" max="13830" width="3.75" style="40" customWidth="1"/>
    <col min="13831" max="13831" width="8.25" style="40" customWidth="1"/>
    <col min="13832" max="13832" width="4.5" style="40" customWidth="1"/>
    <col min="13833" max="14080" width="9" style="40"/>
    <col min="14081" max="14081" width="32.875" style="40" customWidth="1"/>
    <col min="14082" max="14082" width="15.625" style="40" customWidth="1"/>
    <col min="14083" max="14083" width="10.875" style="40" customWidth="1"/>
    <col min="14084" max="14084" width="1.125" style="40" customWidth="1"/>
    <col min="14085" max="14085" width="6.875" style="40" customWidth="1"/>
    <col min="14086" max="14086" width="3.75" style="40" customWidth="1"/>
    <col min="14087" max="14087" width="8.25" style="40" customWidth="1"/>
    <col min="14088" max="14088" width="4.5" style="40" customWidth="1"/>
    <col min="14089" max="14336" width="9" style="40"/>
    <col min="14337" max="14337" width="32.875" style="40" customWidth="1"/>
    <col min="14338" max="14338" width="15.625" style="40" customWidth="1"/>
    <col min="14339" max="14339" width="10.875" style="40" customWidth="1"/>
    <col min="14340" max="14340" width="1.125" style="40" customWidth="1"/>
    <col min="14341" max="14341" width="6.875" style="40" customWidth="1"/>
    <col min="14342" max="14342" width="3.75" style="40" customWidth="1"/>
    <col min="14343" max="14343" width="8.25" style="40" customWidth="1"/>
    <col min="14344" max="14344" width="4.5" style="40" customWidth="1"/>
    <col min="14345" max="14592" width="9" style="40"/>
    <col min="14593" max="14593" width="32.875" style="40" customWidth="1"/>
    <col min="14594" max="14594" width="15.625" style="40" customWidth="1"/>
    <col min="14595" max="14595" width="10.875" style="40" customWidth="1"/>
    <col min="14596" max="14596" width="1.125" style="40" customWidth="1"/>
    <col min="14597" max="14597" width="6.875" style="40" customWidth="1"/>
    <col min="14598" max="14598" width="3.75" style="40" customWidth="1"/>
    <col min="14599" max="14599" width="8.25" style="40" customWidth="1"/>
    <col min="14600" max="14600" width="4.5" style="40" customWidth="1"/>
    <col min="14601" max="14848" width="9" style="40"/>
    <col min="14849" max="14849" width="32.875" style="40" customWidth="1"/>
    <col min="14850" max="14850" width="15.625" style="40" customWidth="1"/>
    <col min="14851" max="14851" width="10.875" style="40" customWidth="1"/>
    <col min="14852" max="14852" width="1.125" style="40" customWidth="1"/>
    <col min="14853" max="14853" width="6.875" style="40" customWidth="1"/>
    <col min="14854" max="14854" width="3.75" style="40" customWidth="1"/>
    <col min="14855" max="14855" width="8.25" style="40" customWidth="1"/>
    <col min="14856" max="14856" width="4.5" style="40" customWidth="1"/>
    <col min="14857" max="15104" width="9" style="40"/>
    <col min="15105" max="15105" width="32.875" style="40" customWidth="1"/>
    <col min="15106" max="15106" width="15.625" style="40" customWidth="1"/>
    <col min="15107" max="15107" width="10.875" style="40" customWidth="1"/>
    <col min="15108" max="15108" width="1.125" style="40" customWidth="1"/>
    <col min="15109" max="15109" width="6.875" style="40" customWidth="1"/>
    <col min="15110" max="15110" width="3.75" style="40" customWidth="1"/>
    <col min="15111" max="15111" width="8.25" style="40" customWidth="1"/>
    <col min="15112" max="15112" width="4.5" style="40" customWidth="1"/>
    <col min="15113" max="15360" width="9" style="40"/>
    <col min="15361" max="15361" width="32.875" style="40" customWidth="1"/>
    <col min="15362" max="15362" width="15.625" style="40" customWidth="1"/>
    <col min="15363" max="15363" width="10.875" style="40" customWidth="1"/>
    <col min="15364" max="15364" width="1.125" style="40" customWidth="1"/>
    <col min="15365" max="15365" width="6.875" style="40" customWidth="1"/>
    <col min="15366" max="15366" width="3.75" style="40" customWidth="1"/>
    <col min="15367" max="15367" width="8.25" style="40" customWidth="1"/>
    <col min="15368" max="15368" width="4.5" style="40" customWidth="1"/>
    <col min="15369" max="15616" width="9" style="40"/>
    <col min="15617" max="15617" width="32.875" style="40" customWidth="1"/>
    <col min="15618" max="15618" width="15.625" style="40" customWidth="1"/>
    <col min="15619" max="15619" width="10.875" style="40" customWidth="1"/>
    <col min="15620" max="15620" width="1.125" style="40" customWidth="1"/>
    <col min="15621" max="15621" width="6.875" style="40" customWidth="1"/>
    <col min="15622" max="15622" width="3.75" style="40" customWidth="1"/>
    <col min="15623" max="15623" width="8.25" style="40" customWidth="1"/>
    <col min="15624" max="15624" width="4.5" style="40" customWidth="1"/>
    <col min="15625" max="15872" width="9" style="40"/>
    <col min="15873" max="15873" width="32.875" style="40" customWidth="1"/>
    <col min="15874" max="15874" width="15.625" style="40" customWidth="1"/>
    <col min="15875" max="15875" width="10.875" style="40" customWidth="1"/>
    <col min="15876" max="15876" width="1.125" style="40" customWidth="1"/>
    <col min="15877" max="15877" width="6.875" style="40" customWidth="1"/>
    <col min="15878" max="15878" width="3.75" style="40" customWidth="1"/>
    <col min="15879" max="15879" width="8.25" style="40" customWidth="1"/>
    <col min="15880" max="15880" width="4.5" style="40" customWidth="1"/>
    <col min="15881" max="16128" width="9" style="40"/>
    <col min="16129" max="16129" width="32.875" style="40" customWidth="1"/>
    <col min="16130" max="16130" width="15.625" style="40" customWidth="1"/>
    <col min="16131" max="16131" width="10.875" style="40" customWidth="1"/>
    <col min="16132" max="16132" width="1.125" style="40" customWidth="1"/>
    <col min="16133" max="16133" width="6.875" style="40" customWidth="1"/>
    <col min="16134" max="16134" width="3.75" style="40" customWidth="1"/>
    <col min="16135" max="16135" width="8.25" style="40" customWidth="1"/>
    <col min="16136" max="16136" width="4.5" style="40" customWidth="1"/>
    <col min="16137" max="16384" width="9" style="40"/>
  </cols>
  <sheetData>
    <row r="1" spans="1:11" ht="16.7" customHeight="1">
      <c r="B1" s="268" t="s">
        <v>11</v>
      </c>
      <c r="C1" s="268"/>
      <c r="D1" s="268"/>
      <c r="E1" s="268"/>
      <c r="F1" s="268"/>
      <c r="G1" s="268"/>
      <c r="H1" s="268"/>
      <c r="I1" s="268"/>
    </row>
    <row r="2" spans="1:11" ht="1.5" customHeight="1">
      <c r="B2" s="41"/>
      <c r="C2" s="41"/>
      <c r="D2" s="41"/>
      <c r="E2" s="41"/>
      <c r="F2" s="41"/>
      <c r="G2" s="41"/>
      <c r="H2" s="41"/>
      <c r="I2" s="41"/>
    </row>
    <row r="3" spans="1:11" ht="16.7" customHeight="1">
      <c r="B3" s="269" t="s">
        <v>12</v>
      </c>
      <c r="C3" s="269"/>
      <c r="D3" s="269"/>
      <c r="E3" s="269"/>
      <c r="F3" s="269"/>
      <c r="G3" s="269"/>
      <c r="H3" s="269"/>
      <c r="I3" s="269"/>
    </row>
    <row r="4" spans="1:11" ht="16.7" customHeight="1">
      <c r="B4" s="269" t="s">
        <v>13</v>
      </c>
      <c r="C4" s="269"/>
      <c r="D4" s="269"/>
      <c r="E4" s="269"/>
      <c r="F4" s="269"/>
      <c r="G4" s="269"/>
      <c r="H4" s="269"/>
      <c r="I4" s="269"/>
    </row>
    <row r="5" spans="1:11" ht="16.7" customHeight="1">
      <c r="B5" s="269" t="s">
        <v>14</v>
      </c>
      <c r="C5" s="269"/>
      <c r="D5" s="269"/>
      <c r="E5" s="269"/>
      <c r="F5" s="269"/>
      <c r="G5" s="269"/>
      <c r="H5" s="269"/>
      <c r="I5" s="269"/>
    </row>
    <row r="6" spans="1:11" ht="6" customHeight="1">
      <c r="B6" s="41"/>
      <c r="C6" s="41"/>
      <c r="D6" s="41"/>
      <c r="E6" s="41"/>
      <c r="F6" s="41"/>
      <c r="G6" s="41"/>
      <c r="H6" s="41"/>
      <c r="I6" s="41"/>
    </row>
    <row r="7" spans="1:11" ht="1.5" customHeight="1">
      <c r="B7" s="270" t="s">
        <v>15</v>
      </c>
      <c r="C7" s="270"/>
      <c r="D7" s="270"/>
      <c r="E7" s="270"/>
      <c r="F7" s="270"/>
      <c r="G7" s="270"/>
      <c r="H7" s="270"/>
      <c r="I7" s="270"/>
    </row>
    <row r="8" spans="1:11" ht="16.7" customHeight="1">
      <c r="B8" s="270"/>
      <c r="C8" s="270"/>
      <c r="D8" s="269"/>
      <c r="E8" s="269"/>
      <c r="F8" s="270"/>
      <c r="G8" s="270"/>
      <c r="H8" s="270"/>
      <c r="I8" s="270"/>
    </row>
    <row r="9" spans="1:11" ht="0.75" customHeight="1">
      <c r="B9" s="41"/>
      <c r="C9" s="41"/>
      <c r="D9" s="41"/>
      <c r="E9" s="41"/>
      <c r="F9" s="41"/>
      <c r="G9" s="41"/>
      <c r="H9" s="41"/>
      <c r="I9" s="41"/>
    </row>
    <row r="10" spans="1:11" ht="18.2" customHeight="1">
      <c r="B10" s="42" t="s">
        <v>16</v>
      </c>
      <c r="C10" s="265" t="s">
        <v>17</v>
      </c>
      <c r="D10" s="265"/>
      <c r="E10" s="271" t="s">
        <v>18</v>
      </c>
      <c r="F10" s="271"/>
      <c r="G10" s="271"/>
      <c r="H10" s="271" t="s">
        <v>19</v>
      </c>
      <c r="I10" s="271"/>
    </row>
    <row r="11" spans="1:11" ht="18.2" customHeight="1">
      <c r="B11" s="44" t="s">
        <v>20</v>
      </c>
      <c r="C11" s="263"/>
      <c r="D11" s="263"/>
      <c r="E11" s="264">
        <v>18</v>
      </c>
      <c r="F11" s="264"/>
      <c r="G11" s="264"/>
      <c r="H11" s="264">
        <v>0.99999994039535522</v>
      </c>
      <c r="I11" s="264"/>
    </row>
    <row r="12" spans="1:11" ht="18.2" customHeight="1">
      <c r="B12" s="42"/>
      <c r="C12" s="265" t="s">
        <v>21</v>
      </c>
      <c r="D12" s="265"/>
      <c r="E12" s="266">
        <v>18</v>
      </c>
      <c r="F12" s="266"/>
      <c r="G12" s="266"/>
      <c r="H12" s="267">
        <v>0.999999940395355</v>
      </c>
      <c r="I12" s="267"/>
    </row>
    <row r="13" spans="1:11" ht="18.2" customHeight="1">
      <c r="B13" s="43"/>
      <c r="C13" s="273" t="s">
        <v>22</v>
      </c>
      <c r="D13" s="273"/>
      <c r="E13" s="274">
        <v>0</v>
      </c>
      <c r="F13" s="274"/>
      <c r="G13" s="274"/>
      <c r="H13" s="273"/>
      <c r="I13" s="273"/>
    </row>
    <row r="14" spans="1:11" ht="35.450000000000003" customHeight="1">
      <c r="B14" s="41"/>
      <c r="C14" s="41"/>
      <c r="D14" s="41"/>
      <c r="E14" s="41"/>
      <c r="F14" s="41"/>
      <c r="G14" s="41"/>
      <c r="H14" s="41"/>
      <c r="I14" s="41"/>
    </row>
    <row r="15" spans="1:11" ht="1.5" customHeight="1">
      <c r="B15" s="270" t="s">
        <v>23</v>
      </c>
      <c r="C15" s="270"/>
      <c r="D15" s="270"/>
      <c r="E15" s="270"/>
      <c r="F15" s="270"/>
      <c r="G15" s="270"/>
      <c r="H15" s="270"/>
      <c r="I15" s="270"/>
    </row>
    <row r="16" spans="1:11" ht="16.7" customHeight="1">
      <c r="A16" s="45"/>
      <c r="B16" s="270"/>
      <c r="C16" s="270"/>
      <c r="D16" s="269"/>
      <c r="E16" s="269"/>
      <c r="F16" s="270"/>
      <c r="G16" s="270"/>
      <c r="H16" s="270"/>
      <c r="I16" s="275"/>
      <c r="J16" s="45"/>
      <c r="K16" s="45"/>
    </row>
    <row r="17" spans="1:12" ht="0.75" customHeight="1">
      <c r="A17" s="45"/>
      <c r="B17" s="41"/>
      <c r="C17" s="41"/>
      <c r="D17" s="41"/>
      <c r="E17" s="41"/>
      <c r="F17" s="41"/>
      <c r="G17" s="41"/>
      <c r="H17" s="41"/>
      <c r="I17" s="41"/>
      <c r="J17" s="45"/>
      <c r="K17" s="45"/>
    </row>
    <row r="18" spans="1:12" ht="18.2" customHeight="1">
      <c r="A18" s="45"/>
      <c r="B18" s="42" t="s">
        <v>16</v>
      </c>
      <c r="C18" s="265" t="s">
        <v>17</v>
      </c>
      <c r="D18" s="265"/>
      <c r="E18" s="271" t="s">
        <v>18</v>
      </c>
      <c r="F18" s="271"/>
      <c r="G18" s="271"/>
      <c r="H18" s="271" t="s">
        <v>19</v>
      </c>
      <c r="I18" s="276"/>
      <c r="J18" s="45"/>
      <c r="K18" s="45"/>
    </row>
    <row r="19" spans="1:12" ht="18.2" customHeight="1">
      <c r="A19" s="45"/>
      <c r="B19" s="44" t="s">
        <v>24</v>
      </c>
      <c r="C19" s="263" t="s">
        <v>25</v>
      </c>
      <c r="D19" s="263"/>
      <c r="E19" s="264">
        <v>10</v>
      </c>
      <c r="F19" s="264"/>
      <c r="G19" s="264"/>
      <c r="H19" s="264">
        <v>0</v>
      </c>
      <c r="I19" s="272"/>
      <c r="J19" s="45"/>
      <c r="K19" s="45"/>
    </row>
    <row r="20" spans="1:12" ht="18.2" customHeight="1">
      <c r="A20" s="45">
        <v>1</v>
      </c>
      <c r="B20" s="44" t="s">
        <v>26</v>
      </c>
      <c r="C20" s="263" t="s">
        <v>27</v>
      </c>
      <c r="D20" s="263"/>
      <c r="E20" s="264">
        <v>3</v>
      </c>
      <c r="F20" s="264"/>
      <c r="G20" s="264"/>
      <c r="H20" s="264">
        <v>0.1559714674949646</v>
      </c>
      <c r="I20" s="272"/>
      <c r="J20" s="45">
        <f>IF(K20&gt;0,1,0)</f>
        <v>1</v>
      </c>
      <c r="K20" s="45" t="str">
        <f t="shared" ref="K20:K26" si="0">CONCATENATE(C20," ",B20," ",$B$15)</f>
        <v>3P4 Język polski Ewa Dobrzańska-Mochniej (ED)</v>
      </c>
      <c r="L20" s="40">
        <f>IF(A20&gt;0,E20,0)</f>
        <v>3</v>
      </c>
    </row>
    <row r="21" spans="1:12" ht="18.2" customHeight="1">
      <c r="A21" s="45">
        <v>2</v>
      </c>
      <c r="B21" s="44" t="s">
        <v>26</v>
      </c>
      <c r="C21" s="263" t="s">
        <v>28</v>
      </c>
      <c r="D21" s="263"/>
      <c r="E21" s="264">
        <v>3</v>
      </c>
      <c r="F21" s="264"/>
      <c r="G21" s="264"/>
      <c r="H21" s="264">
        <v>0.1559714674949646</v>
      </c>
      <c r="I21" s="272"/>
      <c r="J21" s="45">
        <f>IF(K21&gt;0,J20+1,0)</f>
        <v>2</v>
      </c>
      <c r="K21" s="45" t="str">
        <f t="shared" si="0"/>
        <v>3B4 Język polski Ewa Dobrzańska-Mochniej (ED)</v>
      </c>
      <c r="L21" s="40">
        <f t="shared" ref="L21:L84" si="1">IF(A21&gt;0,E21,0)</f>
        <v>3</v>
      </c>
    </row>
    <row r="22" spans="1:12" ht="18.2" customHeight="1">
      <c r="A22" s="45">
        <v>3</v>
      </c>
      <c r="B22" s="44" t="s">
        <v>26</v>
      </c>
      <c r="C22" s="263" t="s">
        <v>29</v>
      </c>
      <c r="D22" s="263"/>
      <c r="E22" s="264">
        <v>3</v>
      </c>
      <c r="F22" s="264"/>
      <c r="G22" s="264"/>
      <c r="H22" s="264">
        <v>0.1559714674949646</v>
      </c>
      <c r="I22" s="272"/>
      <c r="J22" s="45">
        <f>IF(K22&gt;0,MAX($J$20:J21)+1,0)</f>
        <v>3</v>
      </c>
      <c r="K22" s="45" t="str">
        <f t="shared" si="0"/>
        <v>2B4 Język polski Ewa Dobrzańska-Mochniej (ED)</v>
      </c>
      <c r="L22" s="40">
        <f t="shared" si="1"/>
        <v>3</v>
      </c>
    </row>
    <row r="23" spans="1:12" ht="18.2" customHeight="1">
      <c r="A23" s="45">
        <v>4</v>
      </c>
      <c r="B23" s="44" t="s">
        <v>26</v>
      </c>
      <c r="C23" s="263" t="s">
        <v>30</v>
      </c>
      <c r="D23" s="263"/>
      <c r="E23" s="264">
        <v>4</v>
      </c>
      <c r="F23" s="264"/>
      <c r="G23" s="264"/>
      <c r="H23" s="264">
        <v>0.2222222238779068</v>
      </c>
      <c r="I23" s="272"/>
      <c r="J23" s="45">
        <f>IF(K23&gt;0,MAX($J$20:J22)+1,0)</f>
        <v>4</v>
      </c>
      <c r="K23" s="45" t="str">
        <f t="shared" si="0"/>
        <v>4B4P Język polski Ewa Dobrzańska-Mochniej (ED)</v>
      </c>
      <c r="L23" s="40">
        <f t="shared" si="1"/>
        <v>4</v>
      </c>
    </row>
    <row r="24" spans="1:12" ht="18.2" customHeight="1">
      <c r="A24" s="45">
        <v>5</v>
      </c>
      <c r="B24" s="44" t="s">
        <v>26</v>
      </c>
      <c r="C24" s="263" t="s">
        <v>31</v>
      </c>
      <c r="D24" s="263"/>
      <c r="E24" s="264">
        <v>2</v>
      </c>
      <c r="F24" s="264"/>
      <c r="G24" s="264"/>
      <c r="H24" s="264">
        <v>0.10992275178432465</v>
      </c>
      <c r="I24" s="272"/>
      <c r="J24" s="45">
        <f>IF(K24&gt;0,MAX($J$20:J23)+1,0)</f>
        <v>5</v>
      </c>
      <c r="K24" s="45" t="str">
        <f t="shared" si="0"/>
        <v>1P4 Język polski Ewa Dobrzańska-Mochniej (ED)</v>
      </c>
      <c r="L24" s="40">
        <f t="shared" si="1"/>
        <v>2</v>
      </c>
    </row>
    <row r="25" spans="1:12" ht="18.2" customHeight="1">
      <c r="A25" s="45">
        <v>6</v>
      </c>
      <c r="B25" s="44" t="s">
        <v>32</v>
      </c>
      <c r="C25" s="263" t="s">
        <v>31</v>
      </c>
      <c r="D25" s="263"/>
      <c r="E25" s="264">
        <v>1</v>
      </c>
      <c r="F25" s="264"/>
      <c r="G25" s="264"/>
      <c r="H25" s="264">
        <v>5.4961375892162323E-2</v>
      </c>
      <c r="I25" s="272"/>
      <c r="J25" s="45">
        <f>IF(K25&gt;0,MAX($J$20:J24)+1,0)</f>
        <v>6</v>
      </c>
      <c r="K25" s="45" t="str">
        <f t="shared" si="0"/>
        <v>1P4 Wiedza o kulturze Ewa Dobrzańska-Mochniej (ED)</v>
      </c>
      <c r="L25" s="40">
        <f t="shared" si="1"/>
        <v>1</v>
      </c>
    </row>
    <row r="26" spans="1:12" ht="18.2" customHeight="1">
      <c r="A26" s="45">
        <v>7</v>
      </c>
      <c r="B26" s="44" t="s">
        <v>32</v>
      </c>
      <c r="C26" s="263" t="s">
        <v>33</v>
      </c>
      <c r="D26" s="263"/>
      <c r="E26" s="264">
        <v>1</v>
      </c>
      <c r="F26" s="264"/>
      <c r="G26" s="264"/>
      <c r="H26" s="264">
        <v>5.4961375892162323E-2</v>
      </c>
      <c r="I26" s="272"/>
      <c r="J26" s="45">
        <f>IF(K26&gt;0,MAX($J$20:J25)+1,0)</f>
        <v>7</v>
      </c>
      <c r="K26" s="45" t="str">
        <f t="shared" si="0"/>
        <v>1B4 Wiedza o kulturze Ewa Dobrzańska-Mochniej (ED)</v>
      </c>
      <c r="L26" s="40">
        <f t="shared" si="1"/>
        <v>1</v>
      </c>
    </row>
    <row r="27" spans="1:12" ht="18.2" customHeight="1">
      <c r="A27" s="45">
        <v>0</v>
      </c>
      <c r="B27" s="42"/>
      <c r="C27" s="265" t="s">
        <v>21</v>
      </c>
      <c r="D27" s="265"/>
      <c r="E27" s="266">
        <v>17</v>
      </c>
      <c r="F27" s="266"/>
      <c r="G27" s="266"/>
      <c r="H27" s="267">
        <v>0.90998212993145156</v>
      </c>
      <c r="I27" s="277"/>
      <c r="J27" s="45">
        <f>IF(K27&gt;0,MAX($J$20:J26)+1,0)</f>
        <v>0</v>
      </c>
      <c r="K27" s="45"/>
      <c r="L27" s="40">
        <f t="shared" si="1"/>
        <v>0</v>
      </c>
    </row>
    <row r="28" spans="1:12" ht="18.2" customHeight="1">
      <c r="A28" s="45">
        <v>0</v>
      </c>
      <c r="B28" s="43"/>
      <c r="C28" s="273" t="s">
        <v>22</v>
      </c>
      <c r="D28" s="273"/>
      <c r="E28" s="274">
        <v>10</v>
      </c>
      <c r="F28" s="274"/>
      <c r="G28" s="274"/>
      <c r="H28" s="273"/>
      <c r="I28" s="278"/>
      <c r="J28" s="45">
        <f>IF(K28&gt;0,MAX($J$20:J27)+1,0)</f>
        <v>0</v>
      </c>
      <c r="K28" s="45"/>
      <c r="L28" s="40">
        <f t="shared" si="1"/>
        <v>0</v>
      </c>
    </row>
    <row r="29" spans="1:12" ht="36.200000000000003" customHeight="1">
      <c r="A29" s="45">
        <v>0</v>
      </c>
      <c r="B29" s="41"/>
      <c r="C29" s="41"/>
      <c r="D29" s="41"/>
      <c r="E29" s="41"/>
      <c r="F29" s="41"/>
      <c r="G29" s="41"/>
      <c r="H29" s="41"/>
      <c r="I29" s="41"/>
      <c r="J29" s="45">
        <f>IF(K29&gt;0,MAX($J$20:J28)+1,0)</f>
        <v>0</v>
      </c>
      <c r="K29" s="45"/>
      <c r="L29" s="40">
        <f t="shared" si="1"/>
        <v>0</v>
      </c>
    </row>
    <row r="30" spans="1:12" ht="1.5" customHeight="1">
      <c r="A30" s="45">
        <v>0</v>
      </c>
      <c r="B30" s="270" t="s">
        <v>34</v>
      </c>
      <c r="C30" s="270"/>
      <c r="D30" s="270"/>
      <c r="E30" s="270"/>
      <c r="F30" s="270"/>
      <c r="G30" s="270"/>
      <c r="H30" s="270"/>
      <c r="I30" s="275"/>
      <c r="J30" s="45">
        <f>IF(K30&gt;0,MAX($J$20:J29)+1,0)</f>
        <v>0</v>
      </c>
      <c r="K30" s="45"/>
      <c r="L30" s="40">
        <f t="shared" si="1"/>
        <v>0</v>
      </c>
    </row>
    <row r="31" spans="1:12" ht="16.7" customHeight="1">
      <c r="A31" s="45">
        <v>0</v>
      </c>
      <c r="B31" s="270"/>
      <c r="C31" s="270"/>
      <c r="D31" s="269"/>
      <c r="E31" s="269"/>
      <c r="F31" s="270"/>
      <c r="G31" s="270"/>
      <c r="H31" s="270"/>
      <c r="I31" s="275"/>
      <c r="J31" s="45">
        <f>IF(K31&gt;0,MAX($J$20:J30)+1,0)</f>
        <v>0</v>
      </c>
      <c r="K31" s="45"/>
      <c r="L31" s="40">
        <f t="shared" si="1"/>
        <v>0</v>
      </c>
    </row>
    <row r="32" spans="1:12" ht="0.75" customHeight="1">
      <c r="A32" s="45">
        <v>0</v>
      </c>
      <c r="B32" s="41"/>
      <c r="C32" s="41"/>
      <c r="D32" s="41"/>
      <c r="E32" s="41"/>
      <c r="F32" s="41"/>
      <c r="G32" s="41"/>
      <c r="H32" s="41"/>
      <c r="I32" s="41"/>
      <c r="J32" s="45">
        <f>IF(K32&gt;0,MAX($J$20:J31)+1,0)</f>
        <v>0</v>
      </c>
      <c r="K32" s="45"/>
      <c r="L32" s="40">
        <f t="shared" si="1"/>
        <v>0</v>
      </c>
    </row>
    <row r="33" spans="1:12" ht="18.2" customHeight="1">
      <c r="A33" s="45">
        <v>0</v>
      </c>
      <c r="B33" s="42" t="s">
        <v>16</v>
      </c>
      <c r="C33" s="265" t="s">
        <v>17</v>
      </c>
      <c r="D33" s="265"/>
      <c r="E33" s="271" t="s">
        <v>18</v>
      </c>
      <c r="F33" s="271"/>
      <c r="G33" s="271"/>
      <c r="H33" s="271" t="s">
        <v>19</v>
      </c>
      <c r="I33" s="276"/>
      <c r="J33" s="45">
        <f>IF(K33&gt;0,MAX($J$20:J32)+1,0)</f>
        <v>0</v>
      </c>
      <c r="K33" s="45"/>
      <c r="L33" s="40">
        <f t="shared" si="1"/>
        <v>0</v>
      </c>
    </row>
    <row r="34" spans="1:12" ht="18.2" customHeight="1">
      <c r="A34" s="45">
        <v>0</v>
      </c>
      <c r="B34" s="44" t="s">
        <v>35</v>
      </c>
      <c r="C34" s="263" t="s">
        <v>36</v>
      </c>
      <c r="D34" s="263"/>
      <c r="E34" s="264">
        <v>5</v>
      </c>
      <c r="F34" s="264"/>
      <c r="G34" s="264"/>
      <c r="H34" s="264">
        <v>0.1666666567325592</v>
      </c>
      <c r="I34" s="272"/>
      <c r="J34" s="45">
        <f>IF(K34&gt;0,MAX($J$20:J33)+1,0)</f>
        <v>0</v>
      </c>
      <c r="K34" s="45"/>
      <c r="L34" s="40">
        <f t="shared" si="1"/>
        <v>0</v>
      </c>
    </row>
    <row r="35" spans="1:12" ht="18.2" customHeight="1">
      <c r="A35" s="45">
        <v>0</v>
      </c>
      <c r="B35" s="44" t="s">
        <v>35</v>
      </c>
      <c r="C35" s="263" t="s">
        <v>37</v>
      </c>
      <c r="D35" s="263"/>
      <c r="E35" s="264">
        <v>10</v>
      </c>
      <c r="F35" s="264"/>
      <c r="G35" s="264"/>
      <c r="H35" s="264">
        <v>0.33333331346511841</v>
      </c>
      <c r="I35" s="272"/>
      <c r="J35" s="45">
        <f>IF(K35&gt;0,MAX($J$20:J34)+1,0)</f>
        <v>0</v>
      </c>
      <c r="K35" s="45"/>
      <c r="L35" s="40">
        <f t="shared" si="1"/>
        <v>0</v>
      </c>
    </row>
    <row r="36" spans="1:12" ht="18.2" customHeight="1">
      <c r="A36" s="45">
        <v>0</v>
      </c>
      <c r="B36" s="44" t="s">
        <v>38</v>
      </c>
      <c r="C36" s="263"/>
      <c r="D36" s="263"/>
      <c r="E36" s="264">
        <v>15</v>
      </c>
      <c r="F36" s="264"/>
      <c r="G36" s="264"/>
      <c r="H36" s="264">
        <v>0.5</v>
      </c>
      <c r="I36" s="272"/>
      <c r="J36" s="45">
        <f>IF(K36&gt;0,MAX($J$20:J35)+1,0)</f>
        <v>0</v>
      </c>
      <c r="K36" s="45"/>
      <c r="L36" s="40">
        <f t="shared" si="1"/>
        <v>0</v>
      </c>
    </row>
    <row r="37" spans="1:12" ht="18.2" customHeight="1">
      <c r="A37" s="45">
        <v>0</v>
      </c>
      <c r="B37" s="42"/>
      <c r="C37" s="265" t="s">
        <v>21</v>
      </c>
      <c r="D37" s="265"/>
      <c r="E37" s="266">
        <v>30</v>
      </c>
      <c r="F37" s="266"/>
      <c r="G37" s="266"/>
      <c r="H37" s="267">
        <v>0.99999997019767695</v>
      </c>
      <c r="I37" s="277"/>
      <c r="J37" s="45">
        <f>IF(K37&gt;0,MAX($J$20:J36)+1,0)</f>
        <v>0</v>
      </c>
      <c r="K37" s="45"/>
      <c r="L37" s="40">
        <f t="shared" si="1"/>
        <v>0</v>
      </c>
    </row>
    <row r="38" spans="1:12" ht="18.2" customHeight="1">
      <c r="A38" s="45">
        <v>0</v>
      </c>
      <c r="B38" s="43"/>
      <c r="C38" s="273" t="s">
        <v>22</v>
      </c>
      <c r="D38" s="273"/>
      <c r="E38" s="274">
        <v>0</v>
      </c>
      <c r="F38" s="274"/>
      <c r="G38" s="274"/>
      <c r="H38" s="273"/>
      <c r="I38" s="278"/>
      <c r="J38" s="45">
        <f>IF(K38&gt;0,MAX($J$20:J37)+1,0)</f>
        <v>0</v>
      </c>
      <c r="K38" s="45"/>
      <c r="L38" s="40">
        <f t="shared" si="1"/>
        <v>0</v>
      </c>
    </row>
    <row r="39" spans="1:12" ht="35.450000000000003" customHeight="1">
      <c r="A39" s="45">
        <v>0</v>
      </c>
      <c r="B39" s="41"/>
      <c r="C39" s="41"/>
      <c r="D39" s="41"/>
      <c r="E39" s="41"/>
      <c r="F39" s="41"/>
      <c r="G39" s="41"/>
      <c r="H39" s="41"/>
      <c r="I39" s="41"/>
      <c r="J39" s="45">
        <f>IF(K39&gt;0,MAX($J$20:J38)+1,0)</f>
        <v>0</v>
      </c>
      <c r="K39" s="45"/>
      <c r="L39" s="40">
        <f t="shared" si="1"/>
        <v>0</v>
      </c>
    </row>
    <row r="40" spans="1:12" ht="1.5" customHeight="1">
      <c r="A40" s="45">
        <v>0</v>
      </c>
      <c r="B40" s="270" t="s">
        <v>39</v>
      </c>
      <c r="C40" s="270"/>
      <c r="D40" s="270"/>
      <c r="E40" s="270"/>
      <c r="F40" s="270"/>
      <c r="G40" s="270"/>
      <c r="H40" s="270"/>
      <c r="I40" s="275"/>
      <c r="J40" s="45">
        <f>IF(K40&gt;0,MAX($J$20:J39)+1,0)</f>
        <v>0</v>
      </c>
      <c r="K40" s="45"/>
      <c r="L40" s="40">
        <f t="shared" si="1"/>
        <v>0</v>
      </c>
    </row>
    <row r="41" spans="1:12" ht="16.7" customHeight="1">
      <c r="A41" s="45">
        <v>0</v>
      </c>
      <c r="B41" s="270"/>
      <c r="C41" s="270"/>
      <c r="D41" s="269"/>
      <c r="E41" s="269"/>
      <c r="F41" s="270"/>
      <c r="G41" s="270"/>
      <c r="H41" s="270"/>
      <c r="I41" s="275"/>
      <c r="J41" s="45">
        <f>IF(K41&gt;0,MAX($J$20:J40)+1,0)</f>
        <v>0</v>
      </c>
      <c r="K41" s="45"/>
      <c r="L41" s="40">
        <f t="shared" si="1"/>
        <v>0</v>
      </c>
    </row>
    <row r="42" spans="1:12" ht="0.75" customHeight="1">
      <c r="A42" s="45">
        <v>0</v>
      </c>
      <c r="B42" s="41"/>
      <c r="C42" s="41"/>
      <c r="D42" s="41"/>
      <c r="E42" s="41"/>
      <c r="F42" s="41"/>
      <c r="G42" s="41"/>
      <c r="H42" s="41"/>
      <c r="I42" s="41"/>
      <c r="J42" s="45">
        <f>IF(K42&gt;0,MAX($J$20:J41)+1,0)</f>
        <v>0</v>
      </c>
      <c r="K42" s="45"/>
      <c r="L42" s="40">
        <f t="shared" si="1"/>
        <v>0</v>
      </c>
    </row>
    <row r="43" spans="1:12" ht="18.2" customHeight="1">
      <c r="A43" s="45">
        <v>0</v>
      </c>
      <c r="B43" s="42" t="s">
        <v>16</v>
      </c>
      <c r="C43" s="265" t="s">
        <v>17</v>
      </c>
      <c r="D43" s="265"/>
      <c r="E43" s="271" t="s">
        <v>18</v>
      </c>
      <c r="F43" s="271"/>
      <c r="G43" s="271"/>
      <c r="H43" s="271" t="s">
        <v>19</v>
      </c>
      <c r="I43" s="276"/>
      <c r="J43" s="45">
        <f>IF(K43&gt;0,MAX($J$20:J42)+1,0)</f>
        <v>0</v>
      </c>
      <c r="K43" s="45"/>
      <c r="L43" s="40">
        <f t="shared" si="1"/>
        <v>0</v>
      </c>
    </row>
    <row r="44" spans="1:12" ht="18.2" customHeight="1">
      <c r="A44" s="45">
        <v>0</v>
      </c>
      <c r="B44" s="44" t="s">
        <v>40</v>
      </c>
      <c r="C44" s="263"/>
      <c r="D44" s="263"/>
      <c r="E44" s="264">
        <v>9</v>
      </c>
      <c r="F44" s="264"/>
      <c r="G44" s="264"/>
      <c r="H44" s="264">
        <v>0.49999997019767761</v>
      </c>
      <c r="I44" s="272"/>
      <c r="J44" s="45">
        <f>IF(K44&gt;0,MAX($J$20:J43)+1,0)</f>
        <v>0</v>
      </c>
      <c r="K44" s="45"/>
      <c r="L44" s="40">
        <f t="shared" si="1"/>
        <v>0</v>
      </c>
    </row>
    <row r="45" spans="1:12" ht="18.2" customHeight="1">
      <c r="A45" s="45">
        <v>8</v>
      </c>
      <c r="B45" s="44" t="s">
        <v>41</v>
      </c>
      <c r="C45" s="263" t="s">
        <v>28</v>
      </c>
      <c r="D45" s="263"/>
      <c r="E45" s="264">
        <v>1</v>
      </c>
      <c r="F45" s="264"/>
      <c r="G45" s="264"/>
      <c r="H45" s="264">
        <v>5.1990490406751633E-2</v>
      </c>
      <c r="I45" s="272"/>
      <c r="J45" s="45">
        <f>IF(K45&gt;0,MAX($J$20:J44)+1,0)</f>
        <v>8</v>
      </c>
      <c r="K45" s="45" t="str">
        <f t="shared" ref="K45:K52" si="2">CONCATENATE(C45," ",B45," ",$B$40)</f>
        <v>3B4 Maszyny rolnicze Janusz Łaniewski (JŁ)</v>
      </c>
      <c r="L45" s="40">
        <f t="shared" si="1"/>
        <v>1</v>
      </c>
    </row>
    <row r="46" spans="1:12" ht="18.2" customHeight="1">
      <c r="A46" s="45">
        <v>9</v>
      </c>
      <c r="B46" s="44" t="s">
        <v>41</v>
      </c>
      <c r="C46" s="263" t="s">
        <v>42</v>
      </c>
      <c r="D46" s="263"/>
      <c r="E46" s="264">
        <v>1</v>
      </c>
      <c r="F46" s="264"/>
      <c r="G46" s="264"/>
      <c r="H46" s="264">
        <v>5.4961375892162323E-2</v>
      </c>
      <c r="I46" s="272"/>
      <c r="J46" s="45">
        <f>IF(K46&gt;0,MAX($J$20:J45)+1,0)</f>
        <v>9</v>
      </c>
      <c r="K46" s="45" t="str">
        <f t="shared" si="2"/>
        <v>1BT Maszyny rolnicze Janusz Łaniewski (JŁ)</v>
      </c>
      <c r="L46" s="40">
        <f t="shared" si="1"/>
        <v>1</v>
      </c>
    </row>
    <row r="47" spans="1:12" ht="18.2" customHeight="1">
      <c r="A47" s="45">
        <v>10</v>
      </c>
      <c r="B47" s="44" t="s">
        <v>41</v>
      </c>
      <c r="C47" s="263" t="s">
        <v>33</v>
      </c>
      <c r="D47" s="263"/>
      <c r="E47" s="264">
        <v>1</v>
      </c>
      <c r="F47" s="264"/>
      <c r="G47" s="264"/>
      <c r="H47" s="264">
        <v>5.4961375892162323E-2</v>
      </c>
      <c r="I47" s="272"/>
      <c r="J47" s="45">
        <f>IF(K47&gt;0,MAX($J$20:J46)+1,0)</f>
        <v>10</v>
      </c>
      <c r="K47" s="45" t="str">
        <f t="shared" si="2"/>
        <v>1B4 Maszyny rolnicze Janusz Łaniewski (JŁ)</v>
      </c>
      <c r="L47" s="40">
        <f t="shared" si="1"/>
        <v>1</v>
      </c>
    </row>
    <row r="48" spans="1:12" ht="18.2" customHeight="1">
      <c r="A48" s="45">
        <v>11</v>
      </c>
      <c r="B48" s="44" t="s">
        <v>41</v>
      </c>
      <c r="C48" s="263" t="s">
        <v>43</v>
      </c>
      <c r="D48" s="263"/>
      <c r="E48" s="264">
        <v>2</v>
      </c>
      <c r="F48" s="264"/>
      <c r="G48" s="264"/>
      <c r="H48" s="264">
        <v>0.10398098081350327</v>
      </c>
      <c r="I48" s="272"/>
      <c r="J48" s="45">
        <f>IF(K48&gt;0,MAX($J$20:J47)+1,0)</f>
        <v>11</v>
      </c>
      <c r="K48" s="45" t="str">
        <f t="shared" si="2"/>
        <v>2B4P|311515 Maszyny rolnicze Janusz Łaniewski (JŁ)</v>
      </c>
      <c r="L48" s="40">
        <f t="shared" si="1"/>
        <v>2</v>
      </c>
    </row>
    <row r="49" spans="1:12" ht="18.2" customHeight="1">
      <c r="A49" s="45">
        <v>12</v>
      </c>
      <c r="B49" s="44" t="s">
        <v>44</v>
      </c>
      <c r="C49" s="263" t="s">
        <v>29</v>
      </c>
      <c r="D49" s="263"/>
      <c r="E49" s="264">
        <v>1</v>
      </c>
      <c r="F49" s="264"/>
      <c r="G49" s="264"/>
      <c r="H49" s="264">
        <v>5.1990490406751633E-2</v>
      </c>
      <c r="I49" s="272"/>
      <c r="J49" s="45">
        <f>IF(K49&gt;0,MAX($J$20:J48)+1,0)</f>
        <v>12</v>
      </c>
      <c r="K49" s="45" t="str">
        <f t="shared" si="2"/>
        <v>2B4 Pojazdy rolnicze Janusz Łaniewski (JŁ)</v>
      </c>
      <c r="L49" s="40">
        <f t="shared" si="1"/>
        <v>1</v>
      </c>
    </row>
    <row r="50" spans="1:12" ht="18.2" customHeight="1">
      <c r="A50" s="45">
        <v>13</v>
      </c>
      <c r="B50" s="44" t="s">
        <v>44</v>
      </c>
      <c r="C50" s="263" t="s">
        <v>42</v>
      </c>
      <c r="D50" s="263"/>
      <c r="E50" s="264">
        <v>1</v>
      </c>
      <c r="F50" s="264"/>
      <c r="G50" s="264"/>
      <c r="H50" s="264">
        <v>5.4961375892162323E-2</v>
      </c>
      <c r="I50" s="272"/>
      <c r="J50" s="45">
        <f>IF(K50&gt;0,MAX($J$20:J49)+1,0)</f>
        <v>13</v>
      </c>
      <c r="K50" s="45" t="str">
        <f t="shared" si="2"/>
        <v>1BT Pojazdy rolnicze Janusz Łaniewski (JŁ)</v>
      </c>
      <c r="L50" s="40">
        <f t="shared" si="1"/>
        <v>1</v>
      </c>
    </row>
    <row r="51" spans="1:12" ht="18.2" customHeight="1">
      <c r="A51" s="45">
        <v>14</v>
      </c>
      <c r="B51" s="44" t="s">
        <v>44</v>
      </c>
      <c r="C51" s="263" t="s">
        <v>28</v>
      </c>
      <c r="D51" s="263"/>
      <c r="E51" s="264">
        <v>2</v>
      </c>
      <c r="F51" s="264"/>
      <c r="G51" s="264"/>
      <c r="H51" s="264">
        <v>0.10398098081350327</v>
      </c>
      <c r="I51" s="272"/>
      <c r="J51" s="45">
        <f>IF(K51&gt;0,MAX($J$20:J50)+1,0)</f>
        <v>14</v>
      </c>
      <c r="K51" s="45" t="str">
        <f t="shared" si="2"/>
        <v>3B4 Pojazdy rolnicze Janusz Łaniewski (JŁ)</v>
      </c>
      <c r="L51" s="40">
        <f t="shared" si="1"/>
        <v>2</v>
      </c>
    </row>
    <row r="52" spans="1:12" ht="18.2" customHeight="1">
      <c r="A52" s="45">
        <v>15</v>
      </c>
      <c r="B52" s="44" t="s">
        <v>44</v>
      </c>
      <c r="C52" s="263" t="s">
        <v>43</v>
      </c>
      <c r="D52" s="263"/>
      <c r="E52" s="264">
        <v>1</v>
      </c>
      <c r="F52" s="264"/>
      <c r="G52" s="264"/>
      <c r="H52" s="264">
        <v>5.1990490406751633E-2</v>
      </c>
      <c r="I52" s="272"/>
      <c r="J52" s="45">
        <f>IF(K52&gt;0,MAX($J$20:J51)+1,0)</f>
        <v>15</v>
      </c>
      <c r="K52" s="45" t="str">
        <f t="shared" si="2"/>
        <v>2B4P|311515 Pojazdy rolnicze Janusz Łaniewski (JŁ)</v>
      </c>
      <c r="L52" s="40">
        <f t="shared" si="1"/>
        <v>1</v>
      </c>
    </row>
    <row r="53" spans="1:12" ht="18.2" customHeight="1">
      <c r="A53" s="45">
        <v>0</v>
      </c>
      <c r="B53" s="42"/>
      <c r="C53" s="265" t="s">
        <v>21</v>
      </c>
      <c r="D53" s="265"/>
      <c r="E53" s="266">
        <v>19</v>
      </c>
      <c r="F53" s="266"/>
      <c r="G53" s="266"/>
      <c r="H53" s="267">
        <v>1.0288175307214256</v>
      </c>
      <c r="I53" s="277"/>
      <c r="J53" s="45">
        <f>IF(K53&gt;0,MAX($J$20:J52)+1,0)</f>
        <v>0</v>
      </c>
      <c r="K53" s="45"/>
      <c r="L53" s="40">
        <f t="shared" si="1"/>
        <v>0</v>
      </c>
    </row>
    <row r="54" spans="1:12" ht="18.2" customHeight="1">
      <c r="A54" s="45">
        <v>0</v>
      </c>
      <c r="B54" s="43"/>
      <c r="C54" s="273" t="s">
        <v>22</v>
      </c>
      <c r="D54" s="273"/>
      <c r="E54" s="274">
        <v>0</v>
      </c>
      <c r="F54" s="274"/>
      <c r="G54" s="274"/>
      <c r="H54" s="273"/>
      <c r="I54" s="278"/>
      <c r="J54" s="45">
        <f>IF(K54&gt;0,MAX($J$20:J53)+1,0)</f>
        <v>0</v>
      </c>
      <c r="K54" s="45"/>
      <c r="L54" s="40">
        <f t="shared" si="1"/>
        <v>0</v>
      </c>
    </row>
    <row r="55" spans="1:12" ht="36.200000000000003" customHeight="1">
      <c r="A55" s="45">
        <v>0</v>
      </c>
      <c r="B55" s="41"/>
      <c r="C55" s="41"/>
      <c r="D55" s="41"/>
      <c r="E55" s="41"/>
      <c r="F55" s="41"/>
      <c r="G55" s="41"/>
      <c r="H55" s="41"/>
      <c r="I55" s="41"/>
      <c r="J55" s="45">
        <f>IF(K55&gt;0,MAX($J$20:J54)+1,0)</f>
        <v>0</v>
      </c>
      <c r="K55" s="45"/>
      <c r="L55" s="40">
        <f t="shared" si="1"/>
        <v>0</v>
      </c>
    </row>
    <row r="56" spans="1:12" ht="0.75" customHeight="1">
      <c r="A56" s="45">
        <v>0</v>
      </c>
      <c r="B56" s="270" t="s">
        <v>45</v>
      </c>
      <c r="C56" s="270"/>
      <c r="D56" s="270"/>
      <c r="E56" s="270"/>
      <c r="F56" s="270"/>
      <c r="G56" s="270"/>
      <c r="H56" s="270"/>
      <c r="I56" s="275"/>
      <c r="J56" s="45">
        <f>IF(K56&gt;0,MAX($J$20:J55)+1,0)</f>
        <v>0</v>
      </c>
      <c r="K56" s="45"/>
      <c r="L56" s="40">
        <f t="shared" si="1"/>
        <v>0</v>
      </c>
    </row>
    <row r="57" spans="1:12" ht="17.45" customHeight="1">
      <c r="A57" s="45">
        <v>0</v>
      </c>
      <c r="B57" s="270"/>
      <c r="C57" s="270"/>
      <c r="D57" s="269"/>
      <c r="E57" s="269"/>
      <c r="F57" s="270"/>
      <c r="G57" s="270"/>
      <c r="H57" s="270"/>
      <c r="I57" s="275"/>
      <c r="J57" s="45">
        <f>IF(K57&gt;0,MAX($J$20:J56)+1,0)</f>
        <v>0</v>
      </c>
      <c r="K57" s="45"/>
      <c r="L57" s="40">
        <f t="shared" si="1"/>
        <v>0</v>
      </c>
    </row>
    <row r="58" spans="1:12" ht="18.2" customHeight="1">
      <c r="A58" s="45">
        <v>0</v>
      </c>
      <c r="B58" s="42" t="s">
        <v>16</v>
      </c>
      <c r="C58" s="265" t="s">
        <v>17</v>
      </c>
      <c r="D58" s="265"/>
      <c r="E58" s="271" t="s">
        <v>18</v>
      </c>
      <c r="F58" s="271"/>
      <c r="G58" s="271"/>
      <c r="H58" s="271" t="s">
        <v>19</v>
      </c>
      <c r="I58" s="276"/>
      <c r="J58" s="45">
        <f>IF(K58&gt;0,MAX($J$20:J57)+1,0)</f>
        <v>0</v>
      </c>
      <c r="K58" s="45"/>
      <c r="L58" s="40">
        <f t="shared" si="1"/>
        <v>0</v>
      </c>
    </row>
    <row r="59" spans="1:12" ht="18.2" customHeight="1">
      <c r="A59" s="45">
        <v>16</v>
      </c>
      <c r="B59" s="44" t="s">
        <v>46</v>
      </c>
      <c r="C59" s="263" t="s">
        <v>42</v>
      </c>
      <c r="D59" s="263"/>
      <c r="E59" s="264">
        <v>1.5</v>
      </c>
      <c r="F59" s="264"/>
      <c r="G59" s="264"/>
      <c r="H59" s="264">
        <v>8.2442067563533783E-2</v>
      </c>
      <c r="I59" s="272"/>
      <c r="J59" s="45">
        <f>IF(K59&gt;0,MAX($J$20:J58)+1,0)</f>
        <v>16</v>
      </c>
      <c r="K59" s="45" t="str">
        <f t="shared" ref="K59:K78" si="3">CONCATENATE(C59," ",B59," ",$B$56)</f>
        <v>1BT Podstawy rolnictwa Ewa Antoniak (EA)</v>
      </c>
      <c r="L59" s="40">
        <f t="shared" si="1"/>
        <v>1.5</v>
      </c>
    </row>
    <row r="60" spans="1:12" ht="18.2" customHeight="1">
      <c r="A60" s="45">
        <v>17</v>
      </c>
      <c r="B60" s="44" t="s">
        <v>46</v>
      </c>
      <c r="C60" s="263" t="s">
        <v>33</v>
      </c>
      <c r="D60" s="263"/>
      <c r="E60" s="264">
        <v>1</v>
      </c>
      <c r="F60" s="264"/>
      <c r="G60" s="264"/>
      <c r="H60" s="264">
        <v>5.4961375892162323E-2</v>
      </c>
      <c r="I60" s="272"/>
      <c r="J60" s="45">
        <f>IF(K60&gt;0,MAX($J$20:J59)+1,0)</f>
        <v>17</v>
      </c>
      <c r="K60" s="45" t="str">
        <f t="shared" si="3"/>
        <v>1B4 Podstawy rolnictwa Ewa Antoniak (EA)</v>
      </c>
      <c r="L60" s="40">
        <f t="shared" si="1"/>
        <v>1</v>
      </c>
    </row>
    <row r="61" spans="1:12" ht="18.2" customHeight="1">
      <c r="A61" s="45">
        <v>18</v>
      </c>
      <c r="B61" s="44" t="s">
        <v>47</v>
      </c>
      <c r="C61" s="263" t="s">
        <v>48</v>
      </c>
      <c r="D61" s="263"/>
      <c r="E61" s="264">
        <v>1</v>
      </c>
      <c r="F61" s="264"/>
      <c r="G61" s="264"/>
      <c r="H61" s="264">
        <v>2.9411762952804565E-2</v>
      </c>
      <c r="I61" s="272"/>
      <c r="J61" s="45">
        <f>IF(K61&gt;0,MAX($J$20:J60)+1,0)</f>
        <v>18</v>
      </c>
      <c r="K61" s="45" t="str">
        <f t="shared" si="3"/>
        <v>2KKZ Produkcja roslinna R3 Ewa Antoniak (EA)</v>
      </c>
      <c r="L61" s="40">
        <f t="shared" si="1"/>
        <v>1</v>
      </c>
    </row>
    <row r="62" spans="1:12" ht="18.2" customHeight="1">
      <c r="A62" s="45">
        <v>19</v>
      </c>
      <c r="B62" s="44" t="s">
        <v>47</v>
      </c>
      <c r="C62" s="263" t="s">
        <v>49</v>
      </c>
      <c r="D62" s="263"/>
      <c r="E62" s="264">
        <v>1</v>
      </c>
      <c r="F62" s="264"/>
      <c r="G62" s="264"/>
      <c r="H62" s="264">
        <v>2.6143789291381836E-2</v>
      </c>
      <c r="I62" s="272"/>
      <c r="J62" s="45">
        <f>IF(K62&gt;0,MAX($J$20:J61)+1,0)</f>
        <v>19</v>
      </c>
      <c r="K62" s="45" t="str">
        <f t="shared" si="3"/>
        <v>1KKZ Produkcja roslinna R3 Ewa Antoniak (EA)</v>
      </c>
      <c r="L62" s="40">
        <f t="shared" si="1"/>
        <v>1</v>
      </c>
    </row>
    <row r="63" spans="1:12" ht="18.2" customHeight="1">
      <c r="A63" s="45">
        <v>20</v>
      </c>
      <c r="B63" s="44" t="s">
        <v>47</v>
      </c>
      <c r="C63" s="263" t="s">
        <v>49</v>
      </c>
      <c r="D63" s="263"/>
      <c r="E63" s="264">
        <v>1</v>
      </c>
      <c r="F63" s="264"/>
      <c r="G63" s="264"/>
      <c r="H63" s="264">
        <v>2.9411762952804565E-2</v>
      </c>
      <c r="I63" s="272"/>
      <c r="J63" s="45">
        <f>IF(K63&gt;0,MAX($J$20:J62)+1,0)</f>
        <v>20</v>
      </c>
      <c r="K63" s="45" t="str">
        <f t="shared" si="3"/>
        <v>1KKZ Produkcja roslinna R3 Ewa Antoniak (EA)</v>
      </c>
      <c r="L63" s="40">
        <f t="shared" si="1"/>
        <v>1</v>
      </c>
    </row>
    <row r="64" spans="1:12" ht="18.2" customHeight="1">
      <c r="A64" s="45">
        <v>21</v>
      </c>
      <c r="B64" s="44" t="s">
        <v>50</v>
      </c>
      <c r="C64" s="263" t="s">
        <v>48</v>
      </c>
      <c r="D64" s="263"/>
      <c r="E64" s="264">
        <v>1</v>
      </c>
      <c r="F64" s="264"/>
      <c r="G64" s="264"/>
      <c r="H64" s="264">
        <v>2.6143789291381836E-2</v>
      </c>
      <c r="I64" s="272"/>
      <c r="J64" s="45">
        <f>IF(K64&gt;0,MAX($J$20:J63)+1,0)</f>
        <v>21</v>
      </c>
      <c r="K64" s="45" t="str">
        <f t="shared" si="3"/>
        <v>2KKZ Zajęcia praktyczne z produkcji roślinnej R3 Ewa Antoniak (EA)</v>
      </c>
      <c r="L64" s="40">
        <f t="shared" si="1"/>
        <v>1</v>
      </c>
    </row>
    <row r="65" spans="1:12" ht="18.2" customHeight="1">
      <c r="A65" s="45">
        <v>22</v>
      </c>
      <c r="B65" s="44" t="s">
        <v>50</v>
      </c>
      <c r="C65" s="263" t="s">
        <v>48</v>
      </c>
      <c r="D65" s="263"/>
      <c r="E65" s="264">
        <v>1</v>
      </c>
      <c r="F65" s="264"/>
      <c r="G65" s="264"/>
      <c r="H65" s="264">
        <v>2.9411762952804565E-2</v>
      </c>
      <c r="I65" s="272"/>
      <c r="J65" s="45">
        <f>IF(K65&gt;0,MAX($J$20:J64)+1,0)</f>
        <v>22</v>
      </c>
      <c r="K65" s="45" t="str">
        <f t="shared" si="3"/>
        <v>2KKZ Zajęcia praktyczne z produkcji roślinnej R3 Ewa Antoniak (EA)</v>
      </c>
      <c r="L65" s="40">
        <f t="shared" si="1"/>
        <v>1</v>
      </c>
    </row>
    <row r="66" spans="1:12" ht="18.2" customHeight="1">
      <c r="A66" s="45">
        <v>23</v>
      </c>
      <c r="B66" s="44" t="s">
        <v>51</v>
      </c>
      <c r="C66" s="263" t="s">
        <v>42</v>
      </c>
      <c r="D66" s="263"/>
      <c r="E66" s="264">
        <v>1</v>
      </c>
      <c r="F66" s="264"/>
      <c r="G66" s="264"/>
      <c r="H66" s="264">
        <v>5.4961375892162323E-2</v>
      </c>
      <c r="I66" s="272"/>
      <c r="J66" s="45">
        <f>IF(K66&gt;0,MAX($J$20:J65)+1,0)</f>
        <v>23</v>
      </c>
      <c r="K66" s="45" t="str">
        <f t="shared" si="3"/>
        <v>1BT Chemia Ewa Antoniak (EA)</v>
      </c>
      <c r="L66" s="40">
        <f t="shared" si="1"/>
        <v>1</v>
      </c>
    </row>
    <row r="67" spans="1:12" ht="18.2" customHeight="1">
      <c r="A67" s="45">
        <v>24</v>
      </c>
      <c r="B67" s="44" t="s">
        <v>51</v>
      </c>
      <c r="C67" s="263" t="s">
        <v>52</v>
      </c>
      <c r="D67" s="263"/>
      <c r="E67" s="264">
        <v>1</v>
      </c>
      <c r="F67" s="264"/>
      <c r="G67" s="264"/>
      <c r="H67" s="264">
        <v>5.4961375892162323E-2</v>
      </c>
      <c r="I67" s="272"/>
      <c r="J67" s="45">
        <f>IF(K67&gt;0,MAX($J$20:J66)+1,0)</f>
        <v>24</v>
      </c>
      <c r="K67" s="45" t="str">
        <f t="shared" si="3"/>
        <v>1PT Chemia Ewa Antoniak (EA)</v>
      </c>
      <c r="L67" s="40">
        <f t="shared" si="1"/>
        <v>1</v>
      </c>
    </row>
    <row r="68" spans="1:12" ht="18.2" customHeight="1">
      <c r="A68" s="45">
        <v>25</v>
      </c>
      <c r="B68" s="44" t="s">
        <v>51</v>
      </c>
      <c r="C68" s="263" t="s">
        <v>31</v>
      </c>
      <c r="D68" s="263"/>
      <c r="E68" s="264">
        <v>1</v>
      </c>
      <c r="F68" s="264"/>
      <c r="G68" s="264"/>
      <c r="H68" s="264">
        <v>5.4961375892162323E-2</v>
      </c>
      <c r="I68" s="272"/>
      <c r="J68" s="45">
        <f>IF(K68&gt;0,MAX($J$20:J67)+1,0)</f>
        <v>25</v>
      </c>
      <c r="K68" s="45" t="str">
        <f t="shared" si="3"/>
        <v>1P4 Chemia Ewa Antoniak (EA)</v>
      </c>
      <c r="L68" s="40">
        <f t="shared" si="1"/>
        <v>1</v>
      </c>
    </row>
    <row r="69" spans="1:12" ht="18.2" customHeight="1">
      <c r="A69" s="45">
        <v>26</v>
      </c>
      <c r="B69" s="44" t="s">
        <v>51</v>
      </c>
      <c r="C69" s="263" t="s">
        <v>33</v>
      </c>
      <c r="D69" s="263"/>
      <c r="E69" s="264">
        <v>1</v>
      </c>
      <c r="F69" s="264"/>
      <c r="G69" s="264"/>
      <c r="H69" s="264">
        <v>5.4961375892162323E-2</v>
      </c>
      <c r="I69" s="272"/>
      <c r="J69" s="45">
        <f>IF(K69&gt;0,MAX($J$20:J68)+1,0)</f>
        <v>26</v>
      </c>
      <c r="K69" s="45" t="str">
        <f t="shared" si="3"/>
        <v>1B4 Chemia Ewa Antoniak (EA)</v>
      </c>
      <c r="L69" s="40">
        <f t="shared" si="1"/>
        <v>1</v>
      </c>
    </row>
    <row r="70" spans="1:12" ht="18.2" customHeight="1">
      <c r="A70" s="45">
        <v>27</v>
      </c>
      <c r="B70" s="44" t="s">
        <v>53</v>
      </c>
      <c r="C70" s="263" t="s">
        <v>31</v>
      </c>
      <c r="D70" s="263"/>
      <c r="E70" s="264">
        <v>1</v>
      </c>
      <c r="F70" s="264"/>
      <c r="G70" s="264"/>
      <c r="H70" s="264">
        <v>5.4961375892162323E-2</v>
      </c>
      <c r="I70" s="272"/>
      <c r="J70" s="45">
        <f>IF(K70&gt;0,MAX($J$20:J69)+1,0)</f>
        <v>27</v>
      </c>
      <c r="K70" s="45" t="str">
        <f t="shared" si="3"/>
        <v>1P4 Biologia Ewa Antoniak (EA)</v>
      </c>
      <c r="L70" s="40">
        <f t="shared" si="1"/>
        <v>1</v>
      </c>
    </row>
    <row r="71" spans="1:12" ht="18.2" customHeight="1">
      <c r="A71" s="45">
        <v>28</v>
      </c>
      <c r="B71" s="44" t="s">
        <v>53</v>
      </c>
      <c r="C71" s="263" t="s">
        <v>52</v>
      </c>
      <c r="D71" s="263"/>
      <c r="E71" s="264">
        <v>1</v>
      </c>
      <c r="F71" s="264"/>
      <c r="G71" s="264"/>
      <c r="H71" s="264">
        <v>5.4961375892162323E-2</v>
      </c>
      <c r="I71" s="272"/>
      <c r="J71" s="45">
        <f>IF(K71&gt;0,MAX($J$20:J70)+1,0)</f>
        <v>28</v>
      </c>
      <c r="K71" s="45" t="str">
        <f t="shared" si="3"/>
        <v>1PT Biologia Ewa Antoniak (EA)</v>
      </c>
      <c r="L71" s="40">
        <f t="shared" si="1"/>
        <v>1</v>
      </c>
    </row>
    <row r="72" spans="1:12" ht="18.2" customHeight="1">
      <c r="A72" s="45">
        <v>29</v>
      </c>
      <c r="B72" s="44" t="s">
        <v>53</v>
      </c>
      <c r="C72" s="263" t="s">
        <v>42</v>
      </c>
      <c r="D72" s="263"/>
      <c r="E72" s="264">
        <v>1</v>
      </c>
      <c r="F72" s="264"/>
      <c r="G72" s="264"/>
      <c r="H72" s="264">
        <v>5.4961375892162323E-2</v>
      </c>
      <c r="I72" s="272"/>
      <c r="J72" s="45">
        <f>IF(K72&gt;0,MAX($J$20:J71)+1,0)</f>
        <v>29</v>
      </c>
      <c r="K72" s="45" t="str">
        <f t="shared" si="3"/>
        <v>1BT Biologia Ewa Antoniak (EA)</v>
      </c>
      <c r="L72" s="40">
        <f t="shared" si="1"/>
        <v>1</v>
      </c>
    </row>
    <row r="73" spans="1:12" ht="18.2" customHeight="1">
      <c r="A73" s="45">
        <v>30</v>
      </c>
      <c r="B73" s="44" t="s">
        <v>53</v>
      </c>
      <c r="C73" s="263" t="s">
        <v>33</v>
      </c>
      <c r="D73" s="263"/>
      <c r="E73" s="264">
        <v>1</v>
      </c>
      <c r="F73" s="264"/>
      <c r="G73" s="264"/>
      <c r="H73" s="264">
        <v>5.4961375892162323E-2</v>
      </c>
      <c r="I73" s="272"/>
      <c r="J73" s="45">
        <f>IF(K73&gt;0,MAX($J$20:J72)+1,0)</f>
        <v>30</v>
      </c>
      <c r="K73" s="45" t="str">
        <f t="shared" si="3"/>
        <v>1B4 Biologia Ewa Antoniak (EA)</v>
      </c>
      <c r="L73" s="40">
        <f t="shared" si="1"/>
        <v>1</v>
      </c>
    </row>
    <row r="74" spans="1:12" ht="18.2" customHeight="1">
      <c r="A74" s="45">
        <v>31</v>
      </c>
      <c r="B74" s="44" t="s">
        <v>54</v>
      </c>
      <c r="C74" s="263" t="s">
        <v>55</v>
      </c>
      <c r="D74" s="263"/>
      <c r="E74" s="264">
        <v>3</v>
      </c>
      <c r="F74" s="264"/>
      <c r="G74" s="264"/>
      <c r="H74" s="264">
        <v>0.1559714674949646</v>
      </c>
      <c r="I74" s="272"/>
      <c r="J74" s="45">
        <f>IF(K74&gt;0,MAX($J$20:J73)+1,0)</f>
        <v>31</v>
      </c>
      <c r="K74" s="45" t="str">
        <f t="shared" si="3"/>
        <v>2B4P Biologia rozszerzona Ewa Antoniak (EA)</v>
      </c>
      <c r="L74" s="40">
        <f t="shared" si="1"/>
        <v>3</v>
      </c>
    </row>
    <row r="75" spans="1:12" ht="18.2" customHeight="1">
      <c r="A75" s="45">
        <v>32</v>
      </c>
      <c r="B75" s="44" t="s">
        <v>54</v>
      </c>
      <c r="C75" s="263" t="s">
        <v>56</v>
      </c>
      <c r="D75" s="263"/>
      <c r="E75" s="264">
        <v>2</v>
      </c>
      <c r="F75" s="264"/>
      <c r="G75" s="264"/>
      <c r="H75" s="264">
        <v>0.1111111119389534</v>
      </c>
      <c r="I75" s="272"/>
      <c r="J75" s="45">
        <f>IF(K75&gt;0,MAX($J$20:J74)+1,0)</f>
        <v>32</v>
      </c>
      <c r="K75" s="45" t="str">
        <f t="shared" si="3"/>
        <v>4B4P|343404 Biologia rozszerzona Ewa Antoniak (EA)</v>
      </c>
      <c r="L75" s="40">
        <f t="shared" si="1"/>
        <v>2</v>
      </c>
    </row>
    <row r="76" spans="1:12" ht="18.2" customHeight="1">
      <c r="A76" s="45">
        <v>33</v>
      </c>
      <c r="B76" s="44" t="s">
        <v>54</v>
      </c>
      <c r="C76" s="263" t="s">
        <v>27</v>
      </c>
      <c r="D76" s="263"/>
      <c r="E76" s="264">
        <v>2</v>
      </c>
      <c r="F76" s="264"/>
      <c r="G76" s="264"/>
      <c r="H76" s="264">
        <v>0.10398098081350327</v>
      </c>
      <c r="I76" s="272"/>
      <c r="J76" s="45">
        <f>IF(K76&gt;0,MAX($J$20:J75)+1,0)</f>
        <v>33</v>
      </c>
      <c r="K76" s="45" t="str">
        <f t="shared" si="3"/>
        <v>3P4 Biologia rozszerzona Ewa Antoniak (EA)</v>
      </c>
      <c r="L76" s="40">
        <f t="shared" si="1"/>
        <v>2</v>
      </c>
    </row>
    <row r="77" spans="1:12" ht="18.2" customHeight="1">
      <c r="A77" s="45">
        <v>34</v>
      </c>
      <c r="B77" s="44" t="s">
        <v>54</v>
      </c>
      <c r="C77" s="263" t="s">
        <v>52</v>
      </c>
      <c r="D77" s="263"/>
      <c r="E77" s="264">
        <v>1</v>
      </c>
      <c r="F77" s="264"/>
      <c r="G77" s="264"/>
      <c r="H77" s="264">
        <v>5.4961375892162323E-2</v>
      </c>
      <c r="I77" s="272"/>
      <c r="J77" s="45">
        <f>IF(K77&gt;0,MAX($J$20:J76)+1,0)</f>
        <v>34</v>
      </c>
      <c r="K77" s="45" t="str">
        <f t="shared" si="3"/>
        <v>1PT Biologia rozszerzona Ewa Antoniak (EA)</v>
      </c>
      <c r="L77" s="40">
        <f t="shared" si="1"/>
        <v>1</v>
      </c>
    </row>
    <row r="78" spans="1:12" ht="18.2" customHeight="1">
      <c r="A78" s="45">
        <v>35</v>
      </c>
      <c r="B78" s="44" t="s">
        <v>57</v>
      </c>
      <c r="C78" s="263" t="s">
        <v>30</v>
      </c>
      <c r="D78" s="263"/>
      <c r="E78" s="264">
        <v>1</v>
      </c>
      <c r="F78" s="264"/>
      <c r="G78" s="264"/>
      <c r="H78" s="264">
        <v>5.55555559694767E-2</v>
      </c>
      <c r="I78" s="272"/>
      <c r="J78" s="45">
        <f>IF(K78&gt;0,MAX($J$20:J77)+1,0)</f>
        <v>35</v>
      </c>
      <c r="K78" s="45" t="str">
        <f t="shared" si="3"/>
        <v>4B4P Zajęcia z wychowawcą Ewa Antoniak (EA)</v>
      </c>
      <c r="L78" s="40">
        <f t="shared" si="1"/>
        <v>1</v>
      </c>
    </row>
    <row r="79" spans="1:12" ht="18.2" customHeight="1">
      <c r="A79" s="45">
        <v>0</v>
      </c>
      <c r="B79" s="42"/>
      <c r="C79" s="265" t="s">
        <v>21</v>
      </c>
      <c r="D79" s="265"/>
      <c r="E79" s="266">
        <v>24.5</v>
      </c>
      <c r="F79" s="266"/>
      <c r="G79" s="266"/>
      <c r="H79" s="267">
        <v>1.1991978101432319</v>
      </c>
      <c r="I79" s="277"/>
      <c r="J79" s="45">
        <f>IF(K79&gt;0,MAX($J$20:J78)+1,0)</f>
        <v>0</v>
      </c>
      <c r="K79" s="45"/>
      <c r="L79" s="40">
        <f t="shared" si="1"/>
        <v>0</v>
      </c>
    </row>
    <row r="80" spans="1:12" ht="18.2" customHeight="1">
      <c r="A80" s="45">
        <v>0</v>
      </c>
      <c r="B80" s="43"/>
      <c r="C80" s="273" t="s">
        <v>22</v>
      </c>
      <c r="D80" s="273"/>
      <c r="E80" s="274">
        <v>0</v>
      </c>
      <c r="F80" s="274"/>
      <c r="G80" s="274"/>
      <c r="H80" s="273"/>
      <c r="I80" s="278"/>
      <c r="J80" s="45">
        <f>IF(K80&gt;0,MAX($J$20:J79)+1,0)</f>
        <v>0</v>
      </c>
      <c r="K80" s="45"/>
      <c r="L80" s="40">
        <f t="shared" si="1"/>
        <v>0</v>
      </c>
    </row>
    <row r="81" spans="1:12" ht="36.200000000000003" customHeight="1">
      <c r="A81" s="45">
        <v>0</v>
      </c>
      <c r="B81" s="41"/>
      <c r="C81" s="41"/>
      <c r="D81" s="41"/>
      <c r="E81" s="41"/>
      <c r="F81" s="41"/>
      <c r="G81" s="41"/>
      <c r="H81" s="41"/>
      <c r="I81" s="41"/>
      <c r="J81" s="45">
        <f>IF(K81&gt;0,MAX($J$20:J80)+1,0)</f>
        <v>0</v>
      </c>
      <c r="K81" s="45"/>
      <c r="L81" s="40">
        <f t="shared" si="1"/>
        <v>0</v>
      </c>
    </row>
    <row r="82" spans="1:12" ht="1.5" customHeight="1">
      <c r="A82" s="45">
        <v>0</v>
      </c>
      <c r="B82" s="270" t="s">
        <v>58</v>
      </c>
      <c r="C82" s="270"/>
      <c r="D82" s="270"/>
      <c r="E82" s="270"/>
      <c r="F82" s="270"/>
      <c r="G82" s="270"/>
      <c r="H82" s="270"/>
      <c r="I82" s="275"/>
      <c r="J82" s="45">
        <f>IF(K82&gt;0,MAX($J$20:J81)+1,0)</f>
        <v>0</v>
      </c>
      <c r="K82" s="45"/>
      <c r="L82" s="40">
        <f t="shared" si="1"/>
        <v>0</v>
      </c>
    </row>
    <row r="83" spans="1:12" ht="16.7" customHeight="1">
      <c r="A83" s="45">
        <v>0</v>
      </c>
      <c r="B83" s="270"/>
      <c r="C83" s="270"/>
      <c r="D83" s="269"/>
      <c r="E83" s="269"/>
      <c r="F83" s="270"/>
      <c r="G83" s="270"/>
      <c r="H83" s="270"/>
      <c r="I83" s="275"/>
      <c r="J83" s="45">
        <f>IF(K83&gt;0,MAX($J$20:J82)+1,0)</f>
        <v>0</v>
      </c>
      <c r="K83" s="45"/>
      <c r="L83" s="40">
        <f t="shared" si="1"/>
        <v>0</v>
      </c>
    </row>
    <row r="84" spans="1:12" ht="0.75" customHeight="1">
      <c r="A84" s="45">
        <v>0</v>
      </c>
      <c r="B84" s="41"/>
      <c r="C84" s="41"/>
      <c r="D84" s="41"/>
      <c r="E84" s="41"/>
      <c r="F84" s="41"/>
      <c r="G84" s="41"/>
      <c r="H84" s="41"/>
      <c r="I84" s="41"/>
      <c r="J84" s="45">
        <f>IF(K84&gt;0,MAX($J$20:J83)+1,0)</f>
        <v>0</v>
      </c>
      <c r="K84" s="45"/>
      <c r="L84" s="40">
        <f t="shared" si="1"/>
        <v>0</v>
      </c>
    </row>
    <row r="85" spans="1:12" ht="18.2" customHeight="1">
      <c r="A85" s="45">
        <v>0</v>
      </c>
      <c r="B85" s="42" t="s">
        <v>16</v>
      </c>
      <c r="C85" s="265" t="s">
        <v>17</v>
      </c>
      <c r="D85" s="265"/>
      <c r="E85" s="271" t="s">
        <v>18</v>
      </c>
      <c r="F85" s="271"/>
      <c r="G85" s="271"/>
      <c r="H85" s="271" t="s">
        <v>19</v>
      </c>
      <c r="I85" s="276"/>
      <c r="J85" s="45">
        <f>IF(K85&gt;0,MAX($J$20:J84)+1,0)</f>
        <v>0</v>
      </c>
      <c r="K85" s="45"/>
      <c r="L85" s="40">
        <f t="shared" ref="L85:L149" si="4">IF(A85&gt;0,E85,0)</f>
        <v>0</v>
      </c>
    </row>
    <row r="86" spans="1:12" ht="18.2" customHeight="1">
      <c r="A86" s="45">
        <v>0</v>
      </c>
      <c r="B86" s="44" t="s">
        <v>35</v>
      </c>
      <c r="C86" s="263" t="s">
        <v>36</v>
      </c>
      <c r="D86" s="263"/>
      <c r="E86" s="264">
        <v>1.9251335859298706</v>
      </c>
      <c r="F86" s="264"/>
      <c r="G86" s="264"/>
      <c r="H86" s="264">
        <v>0.10132282227277756</v>
      </c>
      <c r="I86" s="272"/>
      <c r="J86" s="45">
        <f>IF(K86&gt;0,MAX($J$20:J85)+1,0)</f>
        <v>0</v>
      </c>
      <c r="K86" s="45"/>
      <c r="L86" s="40">
        <f t="shared" si="4"/>
        <v>0</v>
      </c>
    </row>
    <row r="87" spans="1:12" ht="18.2" customHeight="1">
      <c r="A87" s="45">
        <v>0</v>
      </c>
      <c r="B87" s="44" t="s">
        <v>59</v>
      </c>
      <c r="C87" s="263"/>
      <c r="D87" s="263"/>
      <c r="E87" s="264">
        <v>14.427806854248047</v>
      </c>
      <c r="F87" s="264"/>
      <c r="G87" s="264"/>
      <c r="H87" s="264">
        <v>0.75935828685760498</v>
      </c>
      <c r="I87" s="272"/>
      <c r="J87" s="45">
        <f>IF(K87&gt;0,MAX($J$20:J86)+1,0)</f>
        <v>0</v>
      </c>
      <c r="K87" s="45"/>
      <c r="L87" s="40">
        <f t="shared" si="4"/>
        <v>0</v>
      </c>
    </row>
    <row r="88" spans="1:12" ht="18.2" customHeight="1">
      <c r="A88" s="45">
        <v>36</v>
      </c>
      <c r="B88" s="44" t="s">
        <v>26</v>
      </c>
      <c r="C88" s="263" t="s">
        <v>55</v>
      </c>
      <c r="D88" s="263"/>
      <c r="E88" s="264">
        <v>0.73714286088943481</v>
      </c>
      <c r="F88" s="264"/>
      <c r="G88" s="264"/>
      <c r="H88" s="264">
        <v>3.6307346075773239E-2</v>
      </c>
      <c r="I88" s="272"/>
      <c r="J88" s="45">
        <f>IF(K88&gt;0,MAX($J$20:J87)+1,0)</f>
        <v>36</v>
      </c>
      <c r="K88" s="45" t="str">
        <f>CONCATENATE(C88," ",B88," ",$B$82)</f>
        <v>2B4P Język polski Karina Bochyńska-Czerpak (CK)</v>
      </c>
      <c r="L88" s="40">
        <f t="shared" si="4"/>
        <v>0.73714286088943481</v>
      </c>
    </row>
    <row r="89" spans="1:12" ht="18.2" customHeight="1">
      <c r="A89" s="45">
        <v>37</v>
      </c>
      <c r="B89" s="44" t="s">
        <v>26</v>
      </c>
      <c r="C89" s="263" t="s">
        <v>33</v>
      </c>
      <c r="D89" s="263"/>
      <c r="E89" s="264">
        <v>0.69729727506637573</v>
      </c>
      <c r="F89" s="264"/>
      <c r="G89" s="264"/>
      <c r="H89" s="264">
        <v>3.6307346075773239E-2</v>
      </c>
      <c r="I89" s="272"/>
      <c r="J89" s="45">
        <f>IF(K89&gt;0,MAX($J$20:J88)+1,0)</f>
        <v>37</v>
      </c>
      <c r="K89" s="45" t="str">
        <f>CONCATENATE(C89," ",B89," ",$B$82)</f>
        <v>1B4 Język polski Karina Bochyńska-Czerpak (CK)</v>
      </c>
      <c r="L89" s="40">
        <f t="shared" si="4"/>
        <v>0.69729727506637573</v>
      </c>
    </row>
    <row r="90" spans="1:12" ht="18.2" customHeight="1">
      <c r="A90" s="45">
        <v>38</v>
      </c>
      <c r="B90" s="44" t="s">
        <v>26</v>
      </c>
      <c r="C90" s="263" t="s">
        <v>42</v>
      </c>
      <c r="D90" s="263"/>
      <c r="E90" s="264">
        <v>0.69729727506637573</v>
      </c>
      <c r="F90" s="264"/>
      <c r="G90" s="264"/>
      <c r="H90" s="264">
        <v>3.6307346075773239E-2</v>
      </c>
      <c r="I90" s="272"/>
      <c r="J90" s="45">
        <f>IF(K90&gt;0,MAX($J$20:J89)+1,0)</f>
        <v>38</v>
      </c>
      <c r="K90" s="45" t="str">
        <f>CONCATENATE(C90," ",B90," ",$B$82)</f>
        <v>1BT Język polski Karina Bochyńska-Czerpak (CK)</v>
      </c>
      <c r="L90" s="40">
        <f t="shared" si="4"/>
        <v>0.69729727506637573</v>
      </c>
    </row>
    <row r="91" spans="1:12" ht="18.2" customHeight="1">
      <c r="A91" s="45">
        <v>39</v>
      </c>
      <c r="B91" s="44" t="s">
        <v>26</v>
      </c>
      <c r="C91" s="263" t="s">
        <v>52</v>
      </c>
      <c r="D91" s="263"/>
      <c r="E91" s="264">
        <v>0.69729727506637573</v>
      </c>
      <c r="F91" s="264"/>
      <c r="G91" s="264"/>
      <c r="H91" s="264">
        <v>3.6307346075773239E-2</v>
      </c>
      <c r="I91" s="272"/>
      <c r="J91" s="45">
        <f>IF(K91&gt;0,MAX($J$20:J90)+1,0)</f>
        <v>39</v>
      </c>
      <c r="K91" s="45" t="str">
        <f>CONCATENATE(C91," ",B91," ",$B$82)</f>
        <v>1PT Język polski Karina Bochyńska-Czerpak (CK)</v>
      </c>
      <c r="L91" s="40">
        <f t="shared" si="4"/>
        <v>0.69729727506637573</v>
      </c>
    </row>
    <row r="92" spans="1:12" ht="18.2" customHeight="1">
      <c r="A92" s="45">
        <v>0</v>
      </c>
      <c r="B92" s="42"/>
      <c r="C92" s="265" t="s">
        <v>21</v>
      </c>
      <c r="D92" s="265"/>
      <c r="E92" s="266">
        <v>19.181975126266433</v>
      </c>
      <c r="F92" s="266"/>
      <c r="G92" s="266"/>
      <c r="H92" s="267">
        <v>1.0059104934334757</v>
      </c>
      <c r="I92" s="277"/>
      <c r="J92" s="45">
        <f>IF(K92&gt;0,MAX($J$20:J91)+1,0)</f>
        <v>0</v>
      </c>
      <c r="K92" s="45"/>
      <c r="L92" s="40">
        <f t="shared" si="4"/>
        <v>0</v>
      </c>
    </row>
    <row r="93" spans="1:12" ht="18.2" customHeight="1">
      <c r="A93" s="45">
        <v>0</v>
      </c>
      <c r="B93" s="43"/>
      <c r="C93" s="273" t="s">
        <v>22</v>
      </c>
      <c r="D93" s="273"/>
      <c r="E93" s="274">
        <v>0</v>
      </c>
      <c r="F93" s="274"/>
      <c r="G93" s="274"/>
      <c r="H93" s="273"/>
      <c r="I93" s="278"/>
      <c r="J93" s="45">
        <f>IF(K93&gt;0,MAX($J$20:J92)+1,0)</f>
        <v>0</v>
      </c>
      <c r="K93" s="45"/>
      <c r="L93" s="40">
        <f t="shared" si="4"/>
        <v>0</v>
      </c>
    </row>
    <row r="94" spans="1:12" ht="35.450000000000003" customHeight="1">
      <c r="A94" s="45">
        <v>0</v>
      </c>
      <c r="B94" s="41"/>
      <c r="C94" s="41"/>
      <c r="D94" s="41"/>
      <c r="E94" s="41"/>
      <c r="F94" s="41"/>
      <c r="G94" s="41"/>
      <c r="H94" s="41"/>
      <c r="I94" s="41"/>
      <c r="J94" s="45">
        <f>IF(K94&gt;0,MAX($J$20:J93)+1,0)</f>
        <v>0</v>
      </c>
      <c r="K94" s="45"/>
      <c r="L94" s="40">
        <f t="shared" si="4"/>
        <v>0</v>
      </c>
    </row>
    <row r="95" spans="1:12" ht="1.5" customHeight="1">
      <c r="A95" s="45">
        <v>0</v>
      </c>
      <c r="B95" s="270" t="s">
        <v>60</v>
      </c>
      <c r="C95" s="270"/>
      <c r="D95" s="270"/>
      <c r="E95" s="270"/>
      <c r="F95" s="270"/>
      <c r="G95" s="270"/>
      <c r="H95" s="270"/>
      <c r="I95" s="275"/>
      <c r="J95" s="45">
        <f>IF(K95&gt;0,MAX($J$20:J94)+1,0)</f>
        <v>0</v>
      </c>
      <c r="K95" s="45"/>
      <c r="L95" s="40">
        <f t="shared" si="4"/>
        <v>0</v>
      </c>
    </row>
    <row r="96" spans="1:12" ht="16.7" customHeight="1">
      <c r="A96" s="45">
        <v>0</v>
      </c>
      <c r="B96" s="270"/>
      <c r="C96" s="270"/>
      <c r="D96" s="269"/>
      <c r="E96" s="269"/>
      <c r="F96" s="270"/>
      <c r="G96" s="270"/>
      <c r="H96" s="270"/>
      <c r="I96" s="275"/>
      <c r="J96" s="45">
        <f>IF(K96&gt;0,MAX($J$20:J95)+1,0)</f>
        <v>0</v>
      </c>
      <c r="K96" s="45"/>
      <c r="L96" s="40">
        <f t="shared" si="4"/>
        <v>0</v>
      </c>
    </row>
    <row r="97" spans="1:12" ht="0.75" customHeight="1">
      <c r="A97" s="45">
        <v>0</v>
      </c>
      <c r="B97" s="41"/>
      <c r="C97" s="41"/>
      <c r="D97" s="41"/>
      <c r="E97" s="41"/>
      <c r="F97" s="41"/>
      <c r="G97" s="41"/>
      <c r="H97" s="41"/>
      <c r="I97" s="41"/>
      <c r="J97" s="45">
        <f>IF(K97&gt;0,MAX($J$20:J96)+1,0)</f>
        <v>0</v>
      </c>
      <c r="K97" s="45"/>
      <c r="L97" s="40">
        <f t="shared" si="4"/>
        <v>0</v>
      </c>
    </row>
    <row r="98" spans="1:12" ht="18.2" customHeight="1">
      <c r="A98" s="45">
        <v>0</v>
      </c>
      <c r="B98" s="42" t="s">
        <v>16</v>
      </c>
      <c r="C98" s="265" t="s">
        <v>17</v>
      </c>
      <c r="D98" s="265"/>
      <c r="E98" s="271" t="s">
        <v>18</v>
      </c>
      <c r="F98" s="271"/>
      <c r="G98" s="271"/>
      <c r="H98" s="271" t="s">
        <v>19</v>
      </c>
      <c r="I98" s="276"/>
      <c r="J98" s="45">
        <f>IF(K98&gt;0,MAX($J$20:J97)+1,0)</f>
        <v>0</v>
      </c>
      <c r="K98" s="45"/>
      <c r="L98" s="40">
        <f t="shared" si="4"/>
        <v>0</v>
      </c>
    </row>
    <row r="99" spans="1:12" ht="18.2" customHeight="1">
      <c r="A99" s="45">
        <v>40</v>
      </c>
      <c r="B99" s="44" t="s">
        <v>61</v>
      </c>
      <c r="C99" s="263" t="s">
        <v>52</v>
      </c>
      <c r="D99" s="263"/>
      <c r="E99" s="264">
        <v>2</v>
      </c>
      <c r="F99" s="264"/>
      <c r="G99" s="264"/>
      <c r="H99" s="264">
        <v>0.10992275178432465</v>
      </c>
      <c r="I99" s="272"/>
      <c r="J99" s="45">
        <f>IF(K99&gt;0,MAX($J$20:J98)+1,0)</f>
        <v>40</v>
      </c>
      <c r="K99" s="45" t="str">
        <f t="shared" ref="K99:K104" si="5">CONCATENATE(C99," ",B99," ",$B$95)</f>
        <v>1PT Język angielski Robert  Bobryk (RB)</v>
      </c>
      <c r="L99" s="40">
        <f t="shared" si="4"/>
        <v>2</v>
      </c>
    </row>
    <row r="100" spans="1:12" ht="18.2" customHeight="1">
      <c r="A100" s="45">
        <v>41</v>
      </c>
      <c r="B100" s="44" t="s">
        <v>61</v>
      </c>
      <c r="C100" s="263" t="s">
        <v>31</v>
      </c>
      <c r="D100" s="263"/>
      <c r="E100" s="264">
        <v>1</v>
      </c>
      <c r="F100" s="264"/>
      <c r="G100" s="264"/>
      <c r="H100" s="264">
        <v>5.4961375892162323E-2</v>
      </c>
      <c r="I100" s="272"/>
      <c r="J100" s="45">
        <f>IF(K100&gt;0,MAX($J$20:J99)+1,0)</f>
        <v>41</v>
      </c>
      <c r="K100" s="45" t="str">
        <f t="shared" si="5"/>
        <v>1P4 Język angielski Robert  Bobryk (RB)</v>
      </c>
      <c r="L100" s="40">
        <f t="shared" si="4"/>
        <v>1</v>
      </c>
    </row>
    <row r="101" spans="1:12" ht="18.2" customHeight="1">
      <c r="A101" s="45">
        <v>42</v>
      </c>
      <c r="B101" s="44" t="s">
        <v>61</v>
      </c>
      <c r="C101" s="263" t="s">
        <v>42</v>
      </c>
      <c r="D101" s="263"/>
      <c r="E101" s="264">
        <v>2</v>
      </c>
      <c r="F101" s="264"/>
      <c r="G101" s="264"/>
      <c r="H101" s="264">
        <v>0.10992275178432465</v>
      </c>
      <c r="I101" s="272"/>
      <c r="J101" s="45">
        <f>IF(K101&gt;0,MAX($J$20:J100)+1,0)</f>
        <v>42</v>
      </c>
      <c r="K101" s="45" t="str">
        <f t="shared" si="5"/>
        <v>1BT Język angielski Robert  Bobryk (RB)</v>
      </c>
      <c r="L101" s="40">
        <f t="shared" si="4"/>
        <v>2</v>
      </c>
    </row>
    <row r="102" spans="1:12" ht="18.2" customHeight="1">
      <c r="A102" s="45">
        <v>43</v>
      </c>
      <c r="B102" s="44" t="s">
        <v>62</v>
      </c>
      <c r="C102" s="263" t="s">
        <v>31</v>
      </c>
      <c r="D102" s="263"/>
      <c r="E102" s="264">
        <v>1</v>
      </c>
      <c r="F102" s="264"/>
      <c r="G102" s="264"/>
      <c r="H102" s="264">
        <v>5.4961375892162323E-2</v>
      </c>
      <c r="I102" s="272"/>
      <c r="J102" s="45">
        <f>IF(K102&gt;0,MAX($J$20:J101)+1,0)</f>
        <v>43</v>
      </c>
      <c r="K102" s="45" t="str">
        <f t="shared" si="5"/>
        <v>1P4 Język angielski rozszerzony Robert  Bobryk (RB)</v>
      </c>
      <c r="L102" s="40">
        <f t="shared" si="4"/>
        <v>1</v>
      </c>
    </row>
    <row r="103" spans="1:12" ht="18.2" customHeight="1">
      <c r="A103" s="45">
        <v>44</v>
      </c>
      <c r="B103" s="44" t="s">
        <v>63</v>
      </c>
      <c r="C103" s="263" t="s">
        <v>56</v>
      </c>
      <c r="D103" s="263"/>
      <c r="E103" s="264">
        <v>1</v>
      </c>
      <c r="F103" s="264"/>
      <c r="G103" s="264"/>
      <c r="H103" s="264">
        <v>5.55555559694767E-2</v>
      </c>
      <c r="I103" s="272"/>
      <c r="J103" s="45">
        <f>IF(K103&gt;0,MAX($J$20:J102)+1,0)</f>
        <v>44</v>
      </c>
      <c r="K103" s="45" t="str">
        <f t="shared" si="5"/>
        <v>4B4P|343404 Język obcy zawodowy TŻ Robert  Bobryk (RB)</v>
      </c>
      <c r="L103" s="40">
        <f t="shared" si="4"/>
        <v>1</v>
      </c>
    </row>
    <row r="104" spans="1:12" ht="18.2" customHeight="1">
      <c r="A104" s="45">
        <v>45</v>
      </c>
      <c r="B104" s="44" t="s">
        <v>64</v>
      </c>
      <c r="C104" s="263" t="s">
        <v>65</v>
      </c>
      <c r="D104" s="263"/>
      <c r="E104" s="264">
        <v>1</v>
      </c>
      <c r="F104" s="264"/>
      <c r="G104" s="264"/>
      <c r="H104" s="264">
        <v>5.55555559694767E-2</v>
      </c>
      <c r="I104" s="272"/>
      <c r="J104" s="45">
        <f>IF(K104&gt;0,MAX($J$20:J103)+1,0)</f>
        <v>45</v>
      </c>
      <c r="K104" s="45" t="str">
        <f t="shared" si="5"/>
        <v>4B4P|311515 Język obcy zawodowy Robert  Bobryk (RB)</v>
      </c>
      <c r="L104" s="40">
        <f t="shared" si="4"/>
        <v>1</v>
      </c>
    </row>
    <row r="105" spans="1:12" ht="18.2" customHeight="1">
      <c r="A105" s="45">
        <v>0</v>
      </c>
      <c r="B105" s="42"/>
      <c r="C105" s="265" t="s">
        <v>21</v>
      </c>
      <c r="D105" s="265"/>
      <c r="E105" s="266">
        <v>8</v>
      </c>
      <c r="F105" s="266"/>
      <c r="G105" s="266"/>
      <c r="H105" s="267">
        <v>0.440879367291928</v>
      </c>
      <c r="I105" s="277"/>
      <c r="J105" s="45">
        <f>IF(K105&gt;0,MAX($J$20:J104)+1,0)</f>
        <v>0</v>
      </c>
      <c r="K105" s="45"/>
      <c r="L105" s="40">
        <f t="shared" si="4"/>
        <v>0</v>
      </c>
    </row>
    <row r="106" spans="1:12" ht="18.2" customHeight="1">
      <c r="A106" s="45">
        <v>0</v>
      </c>
      <c r="B106" s="43"/>
      <c r="C106" s="273" t="s">
        <v>22</v>
      </c>
      <c r="D106" s="273"/>
      <c r="E106" s="274">
        <v>0</v>
      </c>
      <c r="F106" s="274"/>
      <c r="G106" s="274"/>
      <c r="H106" s="273"/>
      <c r="I106" s="278"/>
      <c r="J106" s="45">
        <f>IF(K106&gt;0,MAX($J$20:J105)+1,0)</f>
        <v>0</v>
      </c>
      <c r="K106" s="45"/>
      <c r="L106" s="40">
        <f t="shared" si="4"/>
        <v>0</v>
      </c>
    </row>
    <row r="107" spans="1:12" ht="36.200000000000003" customHeight="1">
      <c r="A107" s="45">
        <v>0</v>
      </c>
      <c r="B107" s="41"/>
      <c r="C107" s="41"/>
      <c r="D107" s="41"/>
      <c r="E107" s="41"/>
      <c r="F107" s="41"/>
      <c r="G107" s="41"/>
      <c r="H107" s="41"/>
      <c r="I107" s="41"/>
      <c r="J107" s="45">
        <f>IF(K107&gt;0,MAX($J$20:J106)+1,0)</f>
        <v>0</v>
      </c>
      <c r="K107" s="45"/>
      <c r="L107" s="40">
        <f t="shared" si="4"/>
        <v>0</v>
      </c>
    </row>
    <row r="108" spans="1:12" ht="1.5" customHeight="1">
      <c r="A108" s="45">
        <v>0</v>
      </c>
      <c r="B108" s="270" t="s">
        <v>66</v>
      </c>
      <c r="C108" s="270"/>
      <c r="D108" s="270"/>
      <c r="E108" s="270"/>
      <c r="F108" s="270"/>
      <c r="G108" s="270"/>
      <c r="H108" s="270"/>
      <c r="I108" s="275"/>
      <c r="J108" s="45">
        <f>IF(K108&gt;0,MAX($J$20:J107)+1,0)</f>
        <v>0</v>
      </c>
      <c r="K108" s="45"/>
      <c r="L108" s="40">
        <f t="shared" si="4"/>
        <v>0</v>
      </c>
    </row>
    <row r="109" spans="1:12" ht="16.7" customHeight="1">
      <c r="A109" s="45">
        <v>0</v>
      </c>
      <c r="B109" s="270"/>
      <c r="C109" s="270"/>
      <c r="D109" s="269"/>
      <c r="E109" s="269"/>
      <c r="F109" s="270"/>
      <c r="G109" s="270"/>
      <c r="H109" s="270"/>
      <c r="I109" s="275"/>
      <c r="J109" s="45">
        <f>IF(K109&gt;0,MAX($J$20:J108)+1,0)</f>
        <v>0</v>
      </c>
      <c r="K109" s="45"/>
      <c r="L109" s="40">
        <f t="shared" si="4"/>
        <v>0</v>
      </c>
    </row>
    <row r="110" spans="1:12" ht="0.75" customHeight="1">
      <c r="A110" s="45">
        <v>0</v>
      </c>
      <c r="B110" s="41"/>
      <c r="C110" s="41"/>
      <c r="D110" s="41"/>
      <c r="E110" s="41"/>
      <c r="F110" s="41"/>
      <c r="G110" s="41"/>
      <c r="H110" s="41"/>
      <c r="I110" s="41"/>
      <c r="J110" s="45">
        <f>IF(K110&gt;0,MAX($J$20:J109)+1,0)</f>
        <v>0</v>
      </c>
      <c r="K110" s="45"/>
      <c r="L110" s="40">
        <f t="shared" si="4"/>
        <v>0</v>
      </c>
    </row>
    <row r="111" spans="1:12" ht="18.2" customHeight="1">
      <c r="A111" s="45">
        <v>0</v>
      </c>
      <c r="B111" s="42" t="s">
        <v>16</v>
      </c>
      <c r="C111" s="265" t="s">
        <v>17</v>
      </c>
      <c r="D111" s="265"/>
      <c r="E111" s="271" t="s">
        <v>18</v>
      </c>
      <c r="F111" s="271"/>
      <c r="G111" s="271"/>
      <c r="H111" s="271" t="s">
        <v>19</v>
      </c>
      <c r="I111" s="276"/>
      <c r="J111" s="45">
        <f>IF(K111&gt;0,MAX($J$20:J110)+1,0)</f>
        <v>0</v>
      </c>
      <c r="K111" s="45"/>
      <c r="L111" s="40">
        <f t="shared" si="4"/>
        <v>0</v>
      </c>
    </row>
    <row r="112" spans="1:12" ht="25.7" customHeight="1">
      <c r="A112" s="45">
        <v>46</v>
      </c>
      <c r="B112" s="44" t="s">
        <v>67</v>
      </c>
      <c r="C112" s="263" t="s">
        <v>68</v>
      </c>
      <c r="D112" s="263"/>
      <c r="E112" s="264">
        <v>1.0540540218353271</v>
      </c>
      <c r="F112" s="264"/>
      <c r="G112" s="264"/>
      <c r="H112" s="264">
        <v>5.4883196949958801E-2</v>
      </c>
      <c r="I112" s="272"/>
      <c r="J112" s="45">
        <f>IF(K112&gt;0,MAX($J$20:J111)+1,0)</f>
        <v>46</v>
      </c>
      <c r="K112" s="45" t="str">
        <f t="shared" ref="K112:K121" si="6">CONCATENATE(C112," ",B112," ",$B$108)</f>
        <v>1PT|gr2 Zajęcia praktyczne - procesy technologiczne w gastronmiii Danuta Dudzic (DD)</v>
      </c>
      <c r="L112" s="40">
        <f t="shared" si="4"/>
        <v>1.0540540218353271</v>
      </c>
    </row>
    <row r="113" spans="1:12" ht="26.45" customHeight="1">
      <c r="A113" s="45">
        <v>47</v>
      </c>
      <c r="B113" s="44" t="s">
        <v>69</v>
      </c>
      <c r="C113" s="263" t="s">
        <v>56</v>
      </c>
      <c r="D113" s="263"/>
      <c r="E113" s="264">
        <v>2</v>
      </c>
      <c r="F113" s="264"/>
      <c r="G113" s="264"/>
      <c r="H113" s="264">
        <v>0.10526315867900848</v>
      </c>
      <c r="I113" s="272"/>
      <c r="J113" s="45">
        <f>IF(K113&gt;0,MAX($J$20:J112)+1,0)</f>
        <v>47</v>
      </c>
      <c r="K113" s="45" t="str">
        <f t="shared" si="6"/>
        <v>4B4P|343404 Zajęcia praktyczne z organizacji produkcji gastronomicznej Danuta Dudzic (DD)</v>
      </c>
      <c r="L113" s="40">
        <f t="shared" si="4"/>
        <v>2</v>
      </c>
    </row>
    <row r="114" spans="1:12" ht="25.7" customHeight="1">
      <c r="A114" s="45">
        <v>48</v>
      </c>
      <c r="B114" s="44" t="s">
        <v>69</v>
      </c>
      <c r="C114" s="263" t="s">
        <v>70</v>
      </c>
      <c r="D114" s="263"/>
      <c r="E114" s="264">
        <v>2</v>
      </c>
      <c r="F114" s="264"/>
      <c r="G114" s="264"/>
      <c r="H114" s="264">
        <v>9.8508298397064209E-2</v>
      </c>
      <c r="I114" s="272"/>
      <c r="J114" s="45">
        <f>IF(K114&gt;0,MAX($J$20:J113)+1,0)</f>
        <v>48</v>
      </c>
      <c r="K114" s="45" t="str">
        <f t="shared" si="6"/>
        <v>3P4|gr1 Zajęcia praktyczne z organizacji produkcji gastronomicznej Danuta Dudzic (DD)</v>
      </c>
      <c r="L114" s="40">
        <f t="shared" si="4"/>
        <v>2</v>
      </c>
    </row>
    <row r="115" spans="1:12" ht="26.45" customHeight="1">
      <c r="A115" s="45">
        <v>49</v>
      </c>
      <c r="B115" s="44" t="s">
        <v>71</v>
      </c>
      <c r="C115" s="263" t="s">
        <v>70</v>
      </c>
      <c r="D115" s="263"/>
      <c r="E115" s="264">
        <v>5</v>
      </c>
      <c r="F115" s="264"/>
      <c r="G115" s="264"/>
      <c r="H115" s="264">
        <v>0.24627076089382172</v>
      </c>
      <c r="I115" s="272"/>
      <c r="J115" s="45">
        <f>IF(K115&gt;0,MAX($J$20:J114)+1,0)</f>
        <v>49</v>
      </c>
      <c r="K115" s="45" t="str">
        <f t="shared" si="6"/>
        <v>3P4|gr1 Zajęcia praktyczne z technologii gastronomicznej Danuta Dudzic (DD)</v>
      </c>
      <c r="L115" s="40">
        <f t="shared" si="4"/>
        <v>5</v>
      </c>
    </row>
    <row r="116" spans="1:12" ht="26.45" customHeight="1">
      <c r="A116" s="45">
        <v>50</v>
      </c>
      <c r="B116" s="44" t="s">
        <v>71</v>
      </c>
      <c r="C116" s="263" t="s">
        <v>72</v>
      </c>
      <c r="D116" s="263"/>
      <c r="E116" s="264">
        <v>5</v>
      </c>
      <c r="F116" s="264"/>
      <c r="G116" s="264"/>
      <c r="H116" s="264">
        <v>0.24627076089382172</v>
      </c>
      <c r="I116" s="272"/>
      <c r="J116" s="45">
        <f>IF(K116&gt;0,MAX($J$20:J115)+1,0)</f>
        <v>50</v>
      </c>
      <c r="K116" s="45" t="str">
        <f t="shared" si="6"/>
        <v>2B4P|343404 Zajęcia praktyczne z technologii gastronomicznej Danuta Dudzic (DD)</v>
      </c>
      <c r="L116" s="40">
        <f t="shared" si="4"/>
        <v>5</v>
      </c>
    </row>
    <row r="117" spans="1:12" ht="18.2" customHeight="1">
      <c r="A117" s="45">
        <v>51</v>
      </c>
      <c r="B117" s="44" t="s">
        <v>73</v>
      </c>
      <c r="C117" s="263" t="s">
        <v>74</v>
      </c>
      <c r="D117" s="263"/>
      <c r="E117" s="264">
        <v>2</v>
      </c>
      <c r="F117" s="264"/>
      <c r="G117" s="264"/>
      <c r="H117" s="264">
        <v>9.8508298397064209E-2</v>
      </c>
      <c r="I117" s="272"/>
      <c r="J117" s="45">
        <f>IF(K117&gt;0,MAX($J$20:J116)+1,0)</f>
        <v>51</v>
      </c>
      <c r="K117" s="45" t="str">
        <f t="shared" si="6"/>
        <v>3P4|gr2 Zajęcia praktyczne z obsługi konsumenta Danuta Dudzic (DD)</v>
      </c>
      <c r="L117" s="40">
        <f t="shared" si="4"/>
        <v>2</v>
      </c>
    </row>
    <row r="118" spans="1:12" ht="25.7" customHeight="1">
      <c r="A118" s="45">
        <v>52</v>
      </c>
      <c r="B118" s="44" t="s">
        <v>75</v>
      </c>
      <c r="C118" s="263" t="s">
        <v>52</v>
      </c>
      <c r="D118" s="263"/>
      <c r="E118" s="264">
        <v>3</v>
      </c>
      <c r="F118" s="264"/>
      <c r="G118" s="264"/>
      <c r="H118" s="264">
        <v>0.15620601177215576</v>
      </c>
      <c r="I118" s="272"/>
      <c r="J118" s="45">
        <f>IF(K118&gt;0,MAX($J$20:J117)+1,0)</f>
        <v>52</v>
      </c>
      <c r="K118" s="45" t="str">
        <f t="shared" si="6"/>
        <v>1PT Technologia gastronomiczna z towaroznawstwemK Danuta Dudzic (DD)</v>
      </c>
      <c r="L118" s="40">
        <f t="shared" si="4"/>
        <v>3</v>
      </c>
    </row>
    <row r="119" spans="1:12" ht="18.2" customHeight="1">
      <c r="A119" s="45">
        <v>53</v>
      </c>
      <c r="B119" s="44" t="s">
        <v>76</v>
      </c>
      <c r="C119" s="263" t="s">
        <v>72</v>
      </c>
      <c r="D119" s="263"/>
      <c r="E119" s="264">
        <v>2</v>
      </c>
      <c r="F119" s="264"/>
      <c r="G119" s="264"/>
      <c r="H119" s="264">
        <v>9.8508298397064209E-2</v>
      </c>
      <c r="I119" s="272"/>
      <c r="J119" s="45">
        <f>IF(K119&gt;0,MAX($J$20:J118)+1,0)</f>
        <v>53</v>
      </c>
      <c r="K119" s="45" t="str">
        <f t="shared" si="6"/>
        <v>2B4P|343404 Zasady żywienia Danuta Dudzic (DD)</v>
      </c>
      <c r="L119" s="40">
        <f t="shared" si="4"/>
        <v>2</v>
      </c>
    </row>
    <row r="120" spans="1:12" ht="18.2" customHeight="1">
      <c r="A120" s="45">
        <v>54</v>
      </c>
      <c r="B120" s="44" t="s">
        <v>77</v>
      </c>
      <c r="C120" s="263" t="s">
        <v>56</v>
      </c>
      <c r="D120" s="263"/>
      <c r="E120" s="264">
        <v>1</v>
      </c>
      <c r="F120" s="264"/>
      <c r="G120" s="264"/>
      <c r="H120" s="264">
        <v>5.2631579339504242E-2</v>
      </c>
      <c r="I120" s="272"/>
      <c r="J120" s="45">
        <f>IF(K120&gt;0,MAX($J$20:J119)+1,0)</f>
        <v>54</v>
      </c>
      <c r="K120" s="45" t="str">
        <f t="shared" si="6"/>
        <v>4B4P|343404 Obsługa konsumenta Danuta Dudzic (DD)</v>
      </c>
      <c r="L120" s="40">
        <f t="shared" si="4"/>
        <v>1</v>
      </c>
    </row>
    <row r="121" spans="1:12" ht="18.2" customHeight="1">
      <c r="A121" s="45">
        <v>55</v>
      </c>
      <c r="B121" s="44" t="s">
        <v>78</v>
      </c>
      <c r="C121" s="263" t="s">
        <v>52</v>
      </c>
      <c r="D121" s="263"/>
      <c r="E121" s="264">
        <v>0.21081081032752991</v>
      </c>
      <c r="F121" s="264"/>
      <c r="G121" s="264"/>
      <c r="H121" s="264">
        <v>1.0976639576256275E-2</v>
      </c>
      <c r="I121" s="272"/>
      <c r="J121" s="45">
        <f>IF(K121&gt;0,MAX($J$20:J120)+1,0)</f>
        <v>55</v>
      </c>
      <c r="K121" s="45" t="str">
        <f t="shared" si="6"/>
        <v>1PT Bezpieczeństow i higiena pracy w gastronomii Danuta Dudzic (DD)</v>
      </c>
      <c r="L121" s="40">
        <f t="shared" si="4"/>
        <v>0.21081081032752991</v>
      </c>
    </row>
    <row r="122" spans="1:12" ht="18.2" customHeight="1">
      <c r="A122" s="45">
        <v>0</v>
      </c>
      <c r="B122" s="42"/>
      <c r="C122" s="265" t="s">
        <v>21</v>
      </c>
      <c r="D122" s="265"/>
      <c r="E122" s="266">
        <v>23.264864832162861</v>
      </c>
      <c r="F122" s="266"/>
      <c r="G122" s="266"/>
      <c r="H122" s="267">
        <v>1.1680270032957201</v>
      </c>
      <c r="I122" s="277"/>
      <c r="J122" s="45">
        <f>IF(K122&gt;0,MAX($J$20:J121)+1,0)</f>
        <v>0</v>
      </c>
      <c r="K122" s="45"/>
      <c r="L122" s="40">
        <f t="shared" si="4"/>
        <v>0</v>
      </c>
    </row>
    <row r="123" spans="1:12" ht="18.2" customHeight="1">
      <c r="A123" s="45">
        <v>0</v>
      </c>
      <c r="B123" s="43"/>
      <c r="C123" s="273" t="s">
        <v>22</v>
      </c>
      <c r="D123" s="273"/>
      <c r="E123" s="274">
        <v>0</v>
      </c>
      <c r="F123" s="274"/>
      <c r="G123" s="274"/>
      <c r="H123" s="273"/>
      <c r="I123" s="278"/>
      <c r="J123" s="45">
        <f>IF(K123&gt;0,MAX($J$20:J122)+1,0)</f>
        <v>0</v>
      </c>
      <c r="K123" s="45"/>
      <c r="L123" s="40">
        <f t="shared" si="4"/>
        <v>0</v>
      </c>
    </row>
    <row r="124" spans="1:12" ht="36.200000000000003" customHeight="1">
      <c r="A124" s="45">
        <v>0</v>
      </c>
      <c r="B124" s="41"/>
      <c r="C124" s="41"/>
      <c r="D124" s="41"/>
      <c r="E124" s="41"/>
      <c r="F124" s="41"/>
      <c r="G124" s="41"/>
      <c r="H124" s="41"/>
      <c r="I124" s="41"/>
      <c r="J124" s="45">
        <f>IF(K124&gt;0,MAX($J$20:J123)+1,0)</f>
        <v>0</v>
      </c>
      <c r="K124" s="45"/>
      <c r="L124" s="40">
        <f t="shared" si="4"/>
        <v>0</v>
      </c>
    </row>
    <row r="125" spans="1:12" ht="1.5" customHeight="1">
      <c r="A125" s="45">
        <v>0</v>
      </c>
      <c r="B125" s="270" t="s">
        <v>79</v>
      </c>
      <c r="C125" s="270"/>
      <c r="D125" s="270"/>
      <c r="E125" s="270"/>
      <c r="F125" s="270"/>
      <c r="G125" s="270"/>
      <c r="H125" s="270"/>
      <c r="I125" s="275"/>
      <c r="J125" s="45">
        <f>IF(K125&gt;0,MAX($J$20:J124)+1,0)</f>
        <v>0</v>
      </c>
      <c r="K125" s="45"/>
      <c r="L125" s="40">
        <f t="shared" si="4"/>
        <v>0</v>
      </c>
    </row>
    <row r="126" spans="1:12" ht="16.7" customHeight="1">
      <c r="A126" s="45">
        <v>0</v>
      </c>
      <c r="B126" s="270"/>
      <c r="C126" s="270"/>
      <c r="D126" s="269"/>
      <c r="E126" s="269"/>
      <c r="F126" s="270"/>
      <c r="G126" s="270"/>
      <c r="H126" s="270"/>
      <c r="I126" s="275"/>
      <c r="J126" s="45">
        <f>IF(K126&gt;0,MAX($J$20:J125)+1,0)</f>
        <v>0</v>
      </c>
      <c r="K126" s="45"/>
      <c r="L126" s="40">
        <f t="shared" si="4"/>
        <v>0</v>
      </c>
    </row>
    <row r="127" spans="1:12" ht="0.75" customHeight="1">
      <c r="A127" s="45">
        <v>0</v>
      </c>
      <c r="B127" s="41"/>
      <c r="C127" s="41"/>
      <c r="D127" s="41"/>
      <c r="E127" s="41"/>
      <c r="F127" s="41"/>
      <c r="G127" s="41"/>
      <c r="H127" s="41"/>
      <c r="I127" s="41"/>
      <c r="J127" s="45">
        <f>IF(K127&gt;0,MAX($J$20:J126)+1,0)</f>
        <v>0</v>
      </c>
      <c r="K127" s="45"/>
      <c r="L127" s="40">
        <f t="shared" si="4"/>
        <v>0</v>
      </c>
    </row>
    <row r="128" spans="1:12" ht="18.2" customHeight="1">
      <c r="A128" s="45">
        <v>0</v>
      </c>
      <c r="B128" s="42" t="s">
        <v>16</v>
      </c>
      <c r="C128" s="265" t="s">
        <v>17</v>
      </c>
      <c r="D128" s="265"/>
      <c r="E128" s="271" t="s">
        <v>18</v>
      </c>
      <c r="F128" s="271"/>
      <c r="G128" s="271"/>
      <c r="H128" s="271" t="s">
        <v>19</v>
      </c>
      <c r="I128" s="276"/>
      <c r="J128" s="45">
        <f>IF(K128&gt;0,MAX($J$20:J127)+1,0)</f>
        <v>0</v>
      </c>
      <c r="K128" s="45"/>
      <c r="L128" s="40">
        <f t="shared" si="4"/>
        <v>0</v>
      </c>
    </row>
    <row r="129" spans="1:12" ht="18.2" customHeight="1">
      <c r="A129" s="45">
        <v>56</v>
      </c>
      <c r="B129" s="44" t="s">
        <v>80</v>
      </c>
      <c r="C129" s="263" t="s">
        <v>81</v>
      </c>
      <c r="D129" s="263"/>
      <c r="E129" s="264">
        <v>4</v>
      </c>
      <c r="F129" s="264"/>
      <c r="G129" s="264"/>
      <c r="H129" s="264">
        <v>0.187165766954422</v>
      </c>
      <c r="I129" s="272"/>
      <c r="J129" s="45">
        <f>IF(K129&gt;0,MAX($J$20:J128)+1,0)</f>
        <v>56</v>
      </c>
      <c r="K129" s="45" t="str">
        <f>CONCATENATE(C129," ",B129," ",$B$125)</f>
        <v>3B4|gr1 Eksploatacja maszyn rolniczych Roman Zbigniew Dyjach (RD)</v>
      </c>
      <c r="L129" s="40">
        <f t="shared" si="4"/>
        <v>4</v>
      </c>
    </row>
    <row r="130" spans="1:12" ht="18.2" customHeight="1">
      <c r="A130" s="45">
        <v>57</v>
      </c>
      <c r="B130" s="44" t="s">
        <v>80</v>
      </c>
      <c r="C130" s="263" t="s">
        <v>82</v>
      </c>
      <c r="D130" s="263"/>
      <c r="E130" s="264">
        <v>6</v>
      </c>
      <c r="F130" s="264"/>
      <c r="G130" s="264"/>
      <c r="H130" s="264">
        <v>0.28074866533279419</v>
      </c>
      <c r="I130" s="272"/>
      <c r="J130" s="45">
        <f>IF(K130&gt;0,MAX($J$20:J129)+1,0)</f>
        <v>57</v>
      </c>
      <c r="K130" s="45" t="str">
        <f>CONCATENATE(C130," ",B130," ",$B$125)</f>
        <v>2B4|gr2 Eksploatacja maszyn rolniczych Roman Zbigniew Dyjach (RD)</v>
      </c>
      <c r="L130" s="40">
        <f t="shared" si="4"/>
        <v>6</v>
      </c>
    </row>
    <row r="131" spans="1:12" ht="18.2" customHeight="1">
      <c r="A131" s="45">
        <v>58</v>
      </c>
      <c r="B131" s="44" t="s">
        <v>83</v>
      </c>
      <c r="C131" s="263" t="s">
        <v>43</v>
      </c>
      <c r="D131" s="263"/>
      <c r="E131" s="264">
        <v>6</v>
      </c>
      <c r="F131" s="264"/>
      <c r="G131" s="264"/>
      <c r="H131" s="264">
        <v>0.28074866533279419</v>
      </c>
      <c r="I131" s="272"/>
      <c r="J131" s="45">
        <f>IF(K131&gt;0,MAX($J$20:J130)+1,0)</f>
        <v>58</v>
      </c>
      <c r="K131" s="45" t="str">
        <f>CONCATENATE(C131," ",B131," ",$B$125)</f>
        <v>2B4P|311515 Eksploatacja pojazdów rolniczych Roman Zbigniew Dyjach (RD)</v>
      </c>
      <c r="L131" s="40">
        <f t="shared" si="4"/>
        <v>6</v>
      </c>
    </row>
    <row r="132" spans="1:12" ht="18.2" customHeight="1">
      <c r="A132" s="45">
        <v>59</v>
      </c>
      <c r="B132" s="44" t="s">
        <v>83</v>
      </c>
      <c r="C132" s="279" t="s">
        <v>82</v>
      </c>
      <c r="D132" s="263"/>
      <c r="E132" s="264">
        <v>6</v>
      </c>
      <c r="F132" s="264"/>
      <c r="G132" s="264"/>
      <c r="H132" s="264">
        <v>0.28074866533279419</v>
      </c>
      <c r="I132" s="272"/>
      <c r="J132" s="45">
        <f>IF(K132&gt;0,MAX($J$20:J131)+1,0)</f>
        <v>59</v>
      </c>
      <c r="K132" s="45" t="str">
        <f>CONCATENATE(C132," ",B132," ",$B$125)</f>
        <v>2B4|gr2 Eksploatacja pojazdów rolniczych Roman Zbigniew Dyjach (RD)</v>
      </c>
      <c r="L132" s="40">
        <f t="shared" si="4"/>
        <v>6</v>
      </c>
    </row>
    <row r="133" spans="1:12" ht="18.2" customHeight="1">
      <c r="A133" s="45">
        <v>60</v>
      </c>
      <c r="B133" s="44" t="s">
        <v>83</v>
      </c>
      <c r="C133" s="263" t="s">
        <v>84</v>
      </c>
      <c r="D133" s="263"/>
      <c r="E133" s="264">
        <v>4</v>
      </c>
      <c r="F133" s="264"/>
      <c r="G133" s="264"/>
      <c r="H133" s="264">
        <v>0.187165766954422</v>
      </c>
      <c r="I133" s="272"/>
      <c r="J133" s="45">
        <f>IF(K133&gt;0,MAX($J$20:J132)+1,0)</f>
        <v>60</v>
      </c>
      <c r="K133" s="45" t="str">
        <f>CONCATENATE(C133," ",B133," ",$B$125)</f>
        <v>3B4|gr2 Eksploatacja pojazdów rolniczych Roman Zbigniew Dyjach (RD)</v>
      </c>
      <c r="L133" s="40">
        <f t="shared" si="4"/>
        <v>4</v>
      </c>
    </row>
    <row r="134" spans="1:12" ht="18.2" customHeight="1">
      <c r="A134" s="45">
        <v>0</v>
      </c>
      <c r="B134" s="42"/>
      <c r="C134" s="265" t="s">
        <v>21</v>
      </c>
      <c r="D134" s="265"/>
      <c r="E134" s="266">
        <v>26</v>
      </c>
      <c r="F134" s="266"/>
      <c r="G134" s="266"/>
      <c r="H134" s="267">
        <v>1.2165775299072259</v>
      </c>
      <c r="I134" s="277"/>
      <c r="J134" s="45">
        <f>IF(K134&gt;0,MAX($J$20:J133)+1,0)</f>
        <v>0</v>
      </c>
      <c r="K134" s="45"/>
      <c r="L134" s="40">
        <f t="shared" si="4"/>
        <v>0</v>
      </c>
    </row>
    <row r="135" spans="1:12" ht="18.2" customHeight="1">
      <c r="A135" s="45">
        <v>0</v>
      </c>
      <c r="B135" s="43"/>
      <c r="C135" s="273" t="s">
        <v>22</v>
      </c>
      <c r="D135" s="273"/>
      <c r="E135" s="274">
        <v>0</v>
      </c>
      <c r="F135" s="274"/>
      <c r="G135" s="274"/>
      <c r="H135" s="273"/>
      <c r="I135" s="278"/>
      <c r="J135" s="45">
        <f>IF(K135&gt;0,MAX($J$20:J134)+1,0)</f>
        <v>0</v>
      </c>
      <c r="K135" s="45"/>
      <c r="L135" s="40">
        <f t="shared" si="4"/>
        <v>0</v>
      </c>
    </row>
    <row r="136" spans="1:12" ht="35.450000000000003" customHeight="1">
      <c r="A136" s="45">
        <v>0</v>
      </c>
      <c r="B136" s="41"/>
      <c r="C136" s="41"/>
      <c r="D136" s="41"/>
      <c r="E136" s="41"/>
      <c r="F136" s="41"/>
      <c r="G136" s="41"/>
      <c r="H136" s="41"/>
      <c r="I136" s="41"/>
      <c r="J136" s="45">
        <f>IF(K136&gt;0,MAX($J$20:J135)+1,0)</f>
        <v>0</v>
      </c>
      <c r="K136" s="45"/>
      <c r="L136" s="40">
        <f t="shared" si="4"/>
        <v>0</v>
      </c>
    </row>
    <row r="137" spans="1:12" ht="1.5" customHeight="1">
      <c r="A137" s="45">
        <v>0</v>
      </c>
      <c r="B137" s="270" t="s">
        <v>85</v>
      </c>
      <c r="C137" s="270"/>
      <c r="D137" s="270"/>
      <c r="E137" s="270"/>
      <c r="F137" s="270"/>
      <c r="G137" s="270"/>
      <c r="H137" s="270"/>
      <c r="I137" s="275"/>
      <c r="J137" s="45">
        <f>IF(K137&gt;0,MAX($J$20:J136)+1,0)</f>
        <v>0</v>
      </c>
      <c r="K137" s="45"/>
      <c r="L137" s="40">
        <f t="shared" si="4"/>
        <v>0</v>
      </c>
    </row>
    <row r="138" spans="1:12" ht="16.7" customHeight="1">
      <c r="A138" s="45">
        <v>0</v>
      </c>
      <c r="B138" s="270"/>
      <c r="C138" s="270"/>
      <c r="D138" s="269"/>
      <c r="E138" s="269"/>
      <c r="F138" s="270"/>
      <c r="G138" s="270"/>
      <c r="H138" s="270"/>
      <c r="I138" s="275"/>
      <c r="J138" s="45">
        <f>IF(K138&gt;0,MAX($J$20:J137)+1,0)</f>
        <v>0</v>
      </c>
      <c r="K138" s="45"/>
      <c r="L138" s="40">
        <f t="shared" si="4"/>
        <v>0</v>
      </c>
    </row>
    <row r="139" spans="1:12" ht="0.75" customHeight="1">
      <c r="A139" s="45">
        <v>0</v>
      </c>
      <c r="B139" s="41"/>
      <c r="C139" s="41"/>
      <c r="D139" s="41"/>
      <c r="E139" s="41"/>
      <c r="F139" s="41"/>
      <c r="G139" s="41"/>
      <c r="H139" s="41"/>
      <c r="I139" s="41"/>
      <c r="J139" s="45">
        <f>IF(K139&gt;0,MAX($J$20:J138)+1,0)</f>
        <v>0</v>
      </c>
      <c r="K139" s="45"/>
      <c r="L139" s="40">
        <f t="shared" si="4"/>
        <v>0</v>
      </c>
    </row>
    <row r="140" spans="1:12" ht="18.2" customHeight="1">
      <c r="A140" s="45">
        <v>0</v>
      </c>
      <c r="B140" s="42" t="s">
        <v>16</v>
      </c>
      <c r="C140" s="265" t="s">
        <v>17</v>
      </c>
      <c r="D140" s="265"/>
      <c r="E140" s="271" t="s">
        <v>18</v>
      </c>
      <c r="F140" s="271"/>
      <c r="G140" s="271"/>
      <c r="H140" s="271" t="s">
        <v>19</v>
      </c>
      <c r="I140" s="276"/>
      <c r="J140" s="45">
        <f>IF(K140&gt;0,MAX($J$20:J139)+1,0)</f>
        <v>0</v>
      </c>
      <c r="K140" s="45"/>
      <c r="L140" s="40">
        <f t="shared" si="4"/>
        <v>0</v>
      </c>
    </row>
    <row r="141" spans="1:12" ht="18.2" customHeight="1">
      <c r="A141" s="45">
        <v>61</v>
      </c>
      <c r="B141" s="44" t="s">
        <v>86</v>
      </c>
      <c r="C141" s="263" t="s">
        <v>33</v>
      </c>
      <c r="D141" s="263"/>
      <c r="E141" s="264">
        <v>1</v>
      </c>
      <c r="F141" s="264"/>
      <c r="G141" s="264"/>
      <c r="H141" s="264">
        <v>5.4961375892162323E-2</v>
      </c>
      <c r="I141" s="272"/>
      <c r="J141" s="45">
        <f>IF(K141&gt;0,MAX($J$20:J140)+1,0)</f>
        <v>61</v>
      </c>
      <c r="K141" s="45" t="str">
        <f t="shared" ref="K141:K152" si="7">CONCATENATE(C141," ",B141," ",$B$137)</f>
        <v>1B4 Matematyka rozszerzona Renata Dyk (DR)</v>
      </c>
      <c r="L141" s="40">
        <f t="shared" si="4"/>
        <v>1</v>
      </c>
    </row>
    <row r="142" spans="1:12" ht="18.2" customHeight="1">
      <c r="A142" s="45">
        <v>62</v>
      </c>
      <c r="B142" s="44" t="s">
        <v>86</v>
      </c>
      <c r="C142" s="263" t="s">
        <v>29</v>
      </c>
      <c r="D142" s="263"/>
      <c r="E142" s="264">
        <v>1</v>
      </c>
      <c r="F142" s="264"/>
      <c r="G142" s="264"/>
      <c r="H142" s="264">
        <v>5.1990490406751633E-2</v>
      </c>
      <c r="I142" s="272"/>
      <c r="J142" s="45">
        <f>IF(K142&gt;0,MAX($J$20:J141)+1,0)</f>
        <v>62</v>
      </c>
      <c r="K142" s="45" t="str">
        <f t="shared" si="7"/>
        <v>2B4 Matematyka rozszerzona Renata Dyk (DR)</v>
      </c>
      <c r="L142" s="40">
        <f t="shared" si="4"/>
        <v>1</v>
      </c>
    </row>
    <row r="143" spans="1:12" ht="18.2" customHeight="1">
      <c r="A143" s="45">
        <v>63</v>
      </c>
      <c r="B143" s="44" t="s">
        <v>86</v>
      </c>
      <c r="C143" s="263" t="s">
        <v>55</v>
      </c>
      <c r="D143" s="263"/>
      <c r="E143" s="264">
        <v>1</v>
      </c>
      <c r="F143" s="264"/>
      <c r="G143" s="264"/>
      <c r="H143" s="264">
        <v>5.1990490406751633E-2</v>
      </c>
      <c r="I143" s="272"/>
      <c r="J143" s="45">
        <f>IF(K143&gt;0,MAX($J$20:J142)+1,0)</f>
        <v>63</v>
      </c>
      <c r="K143" s="45" t="str">
        <f t="shared" si="7"/>
        <v>2B4P Matematyka rozszerzona Renata Dyk (DR)</v>
      </c>
      <c r="L143" s="40">
        <f t="shared" si="4"/>
        <v>1</v>
      </c>
    </row>
    <row r="144" spans="1:12" ht="18.2" customHeight="1">
      <c r="A144" s="45">
        <v>64</v>
      </c>
      <c r="B144" s="44" t="s">
        <v>87</v>
      </c>
      <c r="C144" s="263" t="s">
        <v>88</v>
      </c>
      <c r="D144" s="263"/>
      <c r="E144" s="264">
        <v>10</v>
      </c>
      <c r="F144" s="264"/>
      <c r="G144" s="264"/>
      <c r="H144" s="264">
        <v>0</v>
      </c>
      <c r="I144" s="272"/>
      <c r="J144" s="45">
        <f>IF(K144&gt;0,MAX($J$20:J143)+1,0)</f>
        <v>64</v>
      </c>
      <c r="K144" s="45" t="str">
        <f t="shared" si="7"/>
        <v>Matp Zajęcia pozalekcyjne z matematyki Renata Dyk (DR)</v>
      </c>
      <c r="L144" s="40">
        <f t="shared" si="4"/>
        <v>10</v>
      </c>
    </row>
    <row r="145" spans="1:12" ht="18.2" customHeight="1">
      <c r="A145" s="45">
        <v>65</v>
      </c>
      <c r="B145" s="44" t="s">
        <v>57</v>
      </c>
      <c r="C145" s="263" t="s">
        <v>42</v>
      </c>
      <c r="D145" s="263"/>
      <c r="E145" s="264">
        <v>1</v>
      </c>
      <c r="F145" s="264"/>
      <c r="G145" s="264"/>
      <c r="H145" s="264">
        <v>5.4961375892162323E-2</v>
      </c>
      <c r="I145" s="272"/>
      <c r="J145" s="45">
        <f>IF(K145&gt;0,MAX($J$20:J144)+1,0)</f>
        <v>65</v>
      </c>
      <c r="K145" s="45" t="str">
        <f t="shared" si="7"/>
        <v>1BT Zajęcia z wychowawcą Renata Dyk (DR)</v>
      </c>
      <c r="L145" s="40">
        <f t="shared" si="4"/>
        <v>1</v>
      </c>
    </row>
    <row r="146" spans="1:12" ht="18.2" customHeight="1">
      <c r="A146" s="45">
        <v>66</v>
      </c>
      <c r="B146" s="44" t="s">
        <v>89</v>
      </c>
      <c r="C146" s="263" t="s">
        <v>33</v>
      </c>
      <c r="D146" s="263"/>
      <c r="E146" s="264">
        <v>2</v>
      </c>
      <c r="F146" s="264"/>
      <c r="G146" s="264"/>
      <c r="H146" s="264">
        <v>0.10992275178432465</v>
      </c>
      <c r="I146" s="272"/>
      <c r="J146" s="45">
        <f>IF(K146&gt;0,MAX($J$20:J145)+1,0)</f>
        <v>66</v>
      </c>
      <c r="K146" s="45" t="str">
        <f t="shared" si="7"/>
        <v>1B4 Matematyka Renata Dyk (DR)</v>
      </c>
      <c r="L146" s="40">
        <f t="shared" si="4"/>
        <v>2</v>
      </c>
    </row>
    <row r="147" spans="1:12" ht="18.2" customHeight="1">
      <c r="A147" s="45">
        <v>67</v>
      </c>
      <c r="B147" s="218" t="s">
        <v>89</v>
      </c>
      <c r="C147" s="280" t="s">
        <v>31</v>
      </c>
      <c r="D147" s="280"/>
      <c r="E147" s="281">
        <v>2</v>
      </c>
      <c r="F147" s="281"/>
      <c r="G147" s="281"/>
      <c r="H147" s="281">
        <v>8.6026504635810852E-2</v>
      </c>
      <c r="I147" s="282"/>
      <c r="J147" s="45">
        <f>IF(K147&gt;0,MAX($J$20:J146)+1,0)</f>
        <v>67</v>
      </c>
      <c r="K147" s="45" t="str">
        <f t="shared" ref="K147" si="8">CONCATENATE(C147," ",B147," ",$B$137)</f>
        <v>1P4 Matematyka Renata Dyk (DR)</v>
      </c>
      <c r="L147" s="40">
        <f t="shared" ref="L147" si="9">IF(A147&gt;0,E147,0)</f>
        <v>2</v>
      </c>
    </row>
    <row r="148" spans="1:12" ht="18.2" customHeight="1">
      <c r="A148" s="45">
        <v>67</v>
      </c>
      <c r="B148" s="44" t="s">
        <v>89</v>
      </c>
      <c r="C148" s="263" t="s">
        <v>27</v>
      </c>
      <c r="D148" s="263"/>
      <c r="E148" s="264">
        <v>3</v>
      </c>
      <c r="F148" s="264"/>
      <c r="G148" s="264"/>
      <c r="H148" s="264">
        <v>0.1559714674949646</v>
      </c>
      <c r="I148" s="272"/>
      <c r="J148" s="45">
        <f>IF(K148&gt;0,MAX($J$20:J146)+1,0)</f>
        <v>67</v>
      </c>
      <c r="K148" s="45" t="str">
        <f t="shared" si="7"/>
        <v>3P4 Matematyka Renata Dyk (DR)</v>
      </c>
      <c r="L148" s="40">
        <f t="shared" si="4"/>
        <v>3</v>
      </c>
    </row>
    <row r="149" spans="1:12" ht="18.2" customHeight="1">
      <c r="A149" s="45">
        <v>68</v>
      </c>
      <c r="B149" s="44" t="s">
        <v>89</v>
      </c>
      <c r="C149" s="263" t="s">
        <v>28</v>
      </c>
      <c r="D149" s="263"/>
      <c r="E149" s="264">
        <v>3</v>
      </c>
      <c r="F149" s="264"/>
      <c r="G149" s="264"/>
      <c r="H149" s="264">
        <v>0.1559714674949646</v>
      </c>
      <c r="I149" s="272"/>
      <c r="J149" s="45">
        <f>IF(K149&gt;0,MAX($J$20:J148)+1,0)</f>
        <v>68</v>
      </c>
      <c r="K149" s="45" t="str">
        <f t="shared" si="7"/>
        <v>3B4 Matematyka Renata Dyk (DR)</v>
      </c>
      <c r="L149" s="40">
        <f t="shared" si="4"/>
        <v>3</v>
      </c>
    </row>
    <row r="150" spans="1:12" ht="18.2" customHeight="1">
      <c r="A150" s="45">
        <v>69</v>
      </c>
      <c r="B150" s="44" t="s">
        <v>89</v>
      </c>
      <c r="C150" s="263" t="s">
        <v>30</v>
      </c>
      <c r="D150" s="263"/>
      <c r="E150" s="264">
        <v>3</v>
      </c>
      <c r="F150" s="264"/>
      <c r="G150" s="264"/>
      <c r="H150" s="264">
        <v>0.1666666716337204</v>
      </c>
      <c r="I150" s="272"/>
      <c r="J150" s="45">
        <f>IF(K150&gt;0,MAX($J$20:J149)+1,0)</f>
        <v>69</v>
      </c>
      <c r="K150" s="45" t="str">
        <f t="shared" si="7"/>
        <v>4B4P Matematyka Renata Dyk (DR)</v>
      </c>
      <c r="L150" s="40">
        <f t="shared" ref="L150:L213" si="10">IF(A150&gt;0,E150,0)</f>
        <v>3</v>
      </c>
    </row>
    <row r="151" spans="1:12" ht="18.2" customHeight="1">
      <c r="A151" s="45">
        <v>70</v>
      </c>
      <c r="B151" s="44" t="s">
        <v>89</v>
      </c>
      <c r="C151" s="263" t="s">
        <v>29</v>
      </c>
      <c r="D151" s="263"/>
      <c r="E151" s="264">
        <v>2</v>
      </c>
      <c r="F151" s="264"/>
      <c r="G151" s="264"/>
      <c r="H151" s="264">
        <v>0.10398098081350327</v>
      </c>
      <c r="I151" s="272"/>
      <c r="J151" s="45">
        <f>IF(K151&gt;0,MAX($J$20:J150)+1,0)</f>
        <v>70</v>
      </c>
      <c r="K151" s="45" t="str">
        <f t="shared" si="7"/>
        <v>2B4 Matematyka Renata Dyk (DR)</v>
      </c>
      <c r="L151" s="40">
        <f t="shared" si="10"/>
        <v>2</v>
      </c>
    </row>
    <row r="152" spans="1:12" ht="18.2" customHeight="1">
      <c r="A152" s="45">
        <v>71</v>
      </c>
      <c r="B152" s="44" t="s">
        <v>89</v>
      </c>
      <c r="C152" s="263" t="s">
        <v>55</v>
      </c>
      <c r="D152" s="263"/>
      <c r="E152" s="264">
        <v>2</v>
      </c>
      <c r="F152" s="264"/>
      <c r="G152" s="264"/>
      <c r="H152" s="264">
        <v>0.10398098081350327</v>
      </c>
      <c r="I152" s="272"/>
      <c r="J152" s="45">
        <f>IF(K152&gt;0,MAX($J$20:J151)+1,0)</f>
        <v>71</v>
      </c>
      <c r="K152" s="45" t="str">
        <f t="shared" si="7"/>
        <v>2B4P Matematyka Renata Dyk (DR)</v>
      </c>
      <c r="L152" s="40">
        <f t="shared" si="10"/>
        <v>2</v>
      </c>
    </row>
    <row r="153" spans="1:12" ht="18.2" customHeight="1">
      <c r="A153" s="45">
        <v>0</v>
      </c>
      <c r="B153" s="42"/>
      <c r="C153" s="265" t="s">
        <v>21</v>
      </c>
      <c r="D153" s="265"/>
      <c r="E153" s="266">
        <v>19</v>
      </c>
      <c r="F153" s="266"/>
      <c r="G153" s="266"/>
      <c r="H153" s="267">
        <v>1.0103980526328089</v>
      </c>
      <c r="I153" s="277"/>
      <c r="J153" s="45">
        <f>IF(K153&gt;0,MAX($J$20:J152)+1,0)</f>
        <v>0</v>
      </c>
      <c r="K153" s="45"/>
      <c r="L153" s="40">
        <f t="shared" si="10"/>
        <v>0</v>
      </c>
    </row>
    <row r="154" spans="1:12" ht="18.2" customHeight="1">
      <c r="A154" s="45">
        <v>0</v>
      </c>
      <c r="B154" s="43"/>
      <c r="C154" s="273" t="s">
        <v>22</v>
      </c>
      <c r="D154" s="273"/>
      <c r="E154" s="274">
        <v>10</v>
      </c>
      <c r="F154" s="274"/>
      <c r="G154" s="274"/>
      <c r="H154" s="273"/>
      <c r="I154" s="278"/>
      <c r="J154" s="45">
        <f>IF(K154&gt;0,MAX($J$20:J153)+1,0)</f>
        <v>0</v>
      </c>
      <c r="K154" s="45"/>
      <c r="L154" s="40">
        <f t="shared" si="10"/>
        <v>0</v>
      </c>
    </row>
    <row r="155" spans="1:12" ht="36.200000000000003" customHeight="1">
      <c r="A155" s="45">
        <v>0</v>
      </c>
      <c r="B155" s="41"/>
      <c r="C155" s="41"/>
      <c r="D155" s="41"/>
      <c r="E155" s="41"/>
      <c r="F155" s="41"/>
      <c r="G155" s="41"/>
      <c r="H155" s="41"/>
      <c r="I155" s="41"/>
      <c r="J155" s="45">
        <f>IF(K155&gt;0,MAX($J$20:J154)+1,0)</f>
        <v>0</v>
      </c>
      <c r="K155" s="45"/>
      <c r="L155" s="40">
        <f t="shared" si="10"/>
        <v>0</v>
      </c>
    </row>
    <row r="156" spans="1:12" ht="0.75" customHeight="1">
      <c r="A156" s="45">
        <v>0</v>
      </c>
      <c r="B156" s="270" t="s">
        <v>90</v>
      </c>
      <c r="C156" s="270"/>
      <c r="D156" s="270"/>
      <c r="E156" s="270"/>
      <c r="F156" s="270"/>
      <c r="G156" s="270"/>
      <c r="H156" s="270"/>
      <c r="I156" s="275"/>
      <c r="J156" s="45">
        <f>IF(K156&gt;0,MAX($J$20:J155)+1,0)</f>
        <v>0</v>
      </c>
      <c r="K156" s="45"/>
      <c r="L156" s="40">
        <f t="shared" si="10"/>
        <v>0</v>
      </c>
    </row>
    <row r="157" spans="1:12" ht="17.45" customHeight="1">
      <c r="A157" s="45">
        <v>0</v>
      </c>
      <c r="B157" s="270"/>
      <c r="C157" s="270"/>
      <c r="D157" s="269"/>
      <c r="E157" s="269"/>
      <c r="F157" s="270"/>
      <c r="G157" s="270"/>
      <c r="H157" s="270"/>
      <c r="I157" s="275"/>
      <c r="J157" s="45">
        <f>IF(K157&gt;0,MAX($J$20:J156)+1,0)</f>
        <v>0</v>
      </c>
      <c r="K157" s="45"/>
      <c r="L157" s="40">
        <f t="shared" si="10"/>
        <v>0</v>
      </c>
    </row>
    <row r="158" spans="1:12" ht="18.2" customHeight="1">
      <c r="A158" s="45">
        <v>0</v>
      </c>
      <c r="B158" s="42" t="s">
        <v>16</v>
      </c>
      <c r="C158" s="265" t="s">
        <v>17</v>
      </c>
      <c r="D158" s="265"/>
      <c r="E158" s="271" t="s">
        <v>18</v>
      </c>
      <c r="F158" s="271"/>
      <c r="G158" s="271"/>
      <c r="H158" s="271" t="s">
        <v>19</v>
      </c>
      <c r="I158" s="276"/>
      <c r="J158" s="45">
        <f>IF(K158&gt;0,MAX($J$20:J157)+1,0)</f>
        <v>0</v>
      </c>
      <c r="K158" s="45"/>
      <c r="L158" s="40">
        <f t="shared" si="10"/>
        <v>0</v>
      </c>
    </row>
    <row r="159" spans="1:12" ht="26.45" customHeight="1">
      <c r="A159" s="45">
        <v>72</v>
      </c>
      <c r="B159" s="44" t="s">
        <v>67</v>
      </c>
      <c r="C159" s="263" t="s">
        <v>91</v>
      </c>
      <c r="D159" s="263"/>
      <c r="E159" s="264">
        <v>6</v>
      </c>
      <c r="F159" s="264"/>
      <c r="G159" s="264"/>
      <c r="H159" s="264">
        <v>0.2967914342880249</v>
      </c>
      <c r="I159" s="272"/>
      <c r="J159" s="45">
        <f>IF(K159&gt;0,MAX($J$20:J158)+1,0)</f>
        <v>72</v>
      </c>
      <c r="K159" s="45" t="str">
        <f>CONCATENATE(C159," ",B159," ",$B$156)</f>
        <v>1P4|gr1 Zajęcia praktyczne - procesy technologiczne w gastronmiii Jacek Jagiełło (JJ)</v>
      </c>
      <c r="L159" s="40">
        <f t="shared" si="10"/>
        <v>6</v>
      </c>
    </row>
    <row r="160" spans="1:12" ht="26.45" customHeight="1">
      <c r="A160" s="45">
        <v>73</v>
      </c>
      <c r="B160" s="44" t="s">
        <v>67</v>
      </c>
      <c r="C160" s="263" t="s">
        <v>92</v>
      </c>
      <c r="D160" s="263"/>
      <c r="E160" s="264">
        <v>5</v>
      </c>
      <c r="F160" s="264"/>
      <c r="G160" s="264"/>
      <c r="H160" s="264">
        <v>0.24732618033885956</v>
      </c>
      <c r="I160" s="272"/>
      <c r="J160" s="45">
        <f>IF(K160&gt;0,MAX($J$20:J159)+1,0)</f>
        <v>73</v>
      </c>
      <c r="K160" s="45" t="str">
        <f>CONCATENATE(C160," ",B160," ",$B$156)</f>
        <v>1PT|gr1 Zajęcia praktyczne - procesy technologiczne w gastronmiii Jacek Jagiełło (JJ)</v>
      </c>
      <c r="L160" s="40">
        <f t="shared" si="10"/>
        <v>5</v>
      </c>
    </row>
    <row r="161" spans="1:12" ht="18.2" customHeight="1">
      <c r="A161" s="45">
        <v>0</v>
      </c>
      <c r="B161" s="42"/>
      <c r="C161" s="265" t="s">
        <v>21</v>
      </c>
      <c r="D161" s="265"/>
      <c r="E161" s="266">
        <v>11</v>
      </c>
      <c r="F161" s="266"/>
      <c r="G161" s="266"/>
      <c r="H161" s="267">
        <v>0.54411761462688502</v>
      </c>
      <c r="I161" s="277"/>
      <c r="J161" s="45">
        <f>IF(K161&gt;0,MAX($J$20:J160)+1,0)</f>
        <v>0</v>
      </c>
      <c r="K161" s="45"/>
      <c r="L161" s="40">
        <f t="shared" si="10"/>
        <v>0</v>
      </c>
    </row>
    <row r="162" spans="1:12" ht="18.2" customHeight="1">
      <c r="A162" s="45">
        <v>0</v>
      </c>
      <c r="B162" s="43"/>
      <c r="C162" s="273" t="s">
        <v>22</v>
      </c>
      <c r="D162" s="273"/>
      <c r="E162" s="274">
        <v>0</v>
      </c>
      <c r="F162" s="274"/>
      <c r="G162" s="274"/>
      <c r="H162" s="273"/>
      <c r="I162" s="278"/>
      <c r="J162" s="45">
        <f>IF(K162&gt;0,MAX($J$20:J161)+1,0)</f>
        <v>0</v>
      </c>
      <c r="K162" s="45"/>
      <c r="L162" s="40">
        <f t="shared" si="10"/>
        <v>0</v>
      </c>
    </row>
    <row r="163" spans="1:12" ht="35.450000000000003" customHeight="1">
      <c r="A163" s="45">
        <v>0</v>
      </c>
      <c r="B163" s="41"/>
      <c r="C163" s="41"/>
      <c r="D163" s="41"/>
      <c r="E163" s="41"/>
      <c r="F163" s="41"/>
      <c r="G163" s="41"/>
      <c r="H163" s="41"/>
      <c r="I163" s="41"/>
      <c r="J163" s="45">
        <f>IF(K163&gt;0,MAX($J$20:J162)+1,0)</f>
        <v>0</v>
      </c>
      <c r="K163" s="45"/>
      <c r="L163" s="40">
        <f t="shared" si="10"/>
        <v>0</v>
      </c>
    </row>
    <row r="164" spans="1:12" ht="1.5" customHeight="1">
      <c r="A164" s="45">
        <v>0</v>
      </c>
      <c r="B164" s="270" t="s">
        <v>93</v>
      </c>
      <c r="C164" s="270"/>
      <c r="D164" s="270"/>
      <c r="E164" s="270"/>
      <c r="F164" s="270"/>
      <c r="G164" s="270"/>
      <c r="H164" s="270"/>
      <c r="I164" s="275"/>
      <c r="J164" s="45">
        <f>IF(K164&gt;0,MAX($J$20:J163)+1,0)</f>
        <v>0</v>
      </c>
      <c r="K164" s="45"/>
      <c r="L164" s="40">
        <f t="shared" si="10"/>
        <v>0</v>
      </c>
    </row>
    <row r="165" spans="1:12" ht="16.7" customHeight="1">
      <c r="A165" s="45">
        <v>0</v>
      </c>
      <c r="B165" s="270"/>
      <c r="C165" s="270"/>
      <c r="D165" s="269"/>
      <c r="E165" s="269"/>
      <c r="F165" s="270"/>
      <c r="G165" s="270"/>
      <c r="H165" s="270"/>
      <c r="I165" s="275"/>
      <c r="J165" s="45">
        <f>IF(K165&gt;0,MAX($J$20:J164)+1,0)</f>
        <v>0</v>
      </c>
      <c r="K165" s="45"/>
      <c r="L165" s="40">
        <f t="shared" si="10"/>
        <v>0</v>
      </c>
    </row>
    <row r="166" spans="1:12" ht="0.75" customHeight="1">
      <c r="A166" s="45">
        <v>0</v>
      </c>
      <c r="B166" s="41"/>
      <c r="C166" s="41"/>
      <c r="D166" s="41"/>
      <c r="E166" s="41"/>
      <c r="F166" s="41"/>
      <c r="G166" s="41"/>
      <c r="H166" s="41"/>
      <c r="I166" s="41"/>
      <c r="J166" s="45">
        <f>IF(K166&gt;0,MAX($J$20:J165)+1,0)</f>
        <v>0</v>
      </c>
      <c r="K166" s="45"/>
      <c r="L166" s="40">
        <f t="shared" si="10"/>
        <v>0</v>
      </c>
    </row>
    <row r="167" spans="1:12" ht="18.2" customHeight="1">
      <c r="A167" s="45">
        <v>0</v>
      </c>
      <c r="B167" s="42" t="s">
        <v>16</v>
      </c>
      <c r="C167" s="265" t="s">
        <v>17</v>
      </c>
      <c r="D167" s="265"/>
      <c r="E167" s="271" t="s">
        <v>18</v>
      </c>
      <c r="F167" s="271"/>
      <c r="G167" s="271"/>
      <c r="H167" s="271" t="s">
        <v>19</v>
      </c>
      <c r="I167" s="276"/>
      <c r="J167" s="45">
        <f>IF(K167&gt;0,MAX($J$20:J166)+1,0)</f>
        <v>0</v>
      </c>
      <c r="K167" s="45"/>
      <c r="L167" s="40">
        <f t="shared" si="10"/>
        <v>0</v>
      </c>
    </row>
    <row r="168" spans="1:12" ht="18.2" customHeight="1">
      <c r="A168" s="45">
        <v>0</v>
      </c>
      <c r="B168" s="44" t="s">
        <v>94</v>
      </c>
      <c r="C168" s="263" t="s">
        <v>95</v>
      </c>
      <c r="D168" s="263"/>
      <c r="E168" s="264">
        <v>8</v>
      </c>
      <c r="F168" s="264"/>
      <c r="G168" s="264"/>
      <c r="H168" s="264">
        <v>0.34782609343528748</v>
      </c>
      <c r="I168" s="272"/>
      <c r="J168" s="45">
        <f>IF(K168&gt;0,MAX($J$20:J167)+1,0)</f>
        <v>0</v>
      </c>
      <c r="K168" s="45"/>
      <c r="L168" s="40">
        <f t="shared" si="10"/>
        <v>0</v>
      </c>
    </row>
    <row r="169" spans="1:12" ht="18.2" customHeight="1">
      <c r="A169" s="45">
        <v>0</v>
      </c>
      <c r="B169" s="44" t="s">
        <v>35</v>
      </c>
      <c r="C169" s="263" t="s">
        <v>37</v>
      </c>
      <c r="D169" s="263"/>
      <c r="E169" s="264">
        <v>6.9999995231628418</v>
      </c>
      <c r="F169" s="264"/>
      <c r="G169" s="264"/>
      <c r="H169" s="264">
        <v>0.30434781312942505</v>
      </c>
      <c r="I169" s="272"/>
      <c r="J169" s="45">
        <f>IF(K169&gt;0,MAX($J$20:J168)+1,0)</f>
        <v>0</v>
      </c>
      <c r="K169" s="45"/>
      <c r="L169" s="40">
        <f t="shared" si="10"/>
        <v>0</v>
      </c>
    </row>
    <row r="170" spans="1:12" ht="18.2" customHeight="1">
      <c r="A170" s="45">
        <v>74</v>
      </c>
      <c r="B170" s="44" t="s">
        <v>57</v>
      </c>
      <c r="C170" s="263" t="s">
        <v>33</v>
      </c>
      <c r="D170" s="263"/>
      <c r="E170" s="264">
        <v>1</v>
      </c>
      <c r="F170" s="264"/>
      <c r="G170" s="264"/>
      <c r="H170" s="264">
        <v>4.3013252317905426E-2</v>
      </c>
      <c r="I170" s="272"/>
      <c r="J170" s="45">
        <f>IF(K170&gt;0,MAX($J$20:J169)+1,0)</f>
        <v>74</v>
      </c>
      <c r="K170" s="45" t="str">
        <f t="shared" ref="K170:K177" si="11">CONCATENATE(C170," ",B170," ",$B$164)</f>
        <v>1B4 Zajęcia z wychowawcą Dawid Jaruga (DJ)</v>
      </c>
      <c r="L170" s="40">
        <f t="shared" si="10"/>
        <v>1</v>
      </c>
    </row>
    <row r="171" spans="1:12" ht="18.2" customHeight="1">
      <c r="A171" s="45">
        <v>75</v>
      </c>
      <c r="B171" s="44" t="s">
        <v>96</v>
      </c>
      <c r="C171" s="263" t="s">
        <v>42</v>
      </c>
      <c r="D171" s="263"/>
      <c r="E171" s="264">
        <v>3</v>
      </c>
      <c r="F171" s="264"/>
      <c r="G171" s="264"/>
      <c r="H171" s="264">
        <v>0.12903974950313568</v>
      </c>
      <c r="I171" s="272"/>
      <c r="J171" s="45">
        <f>IF(K171&gt;0,MAX($J$20:J170)+1,0)</f>
        <v>75</v>
      </c>
      <c r="K171" s="45" t="str">
        <f t="shared" si="11"/>
        <v>1BT Wychowanie fizyczne Dawid Jaruga (DJ)</v>
      </c>
      <c r="L171" s="40">
        <f t="shared" si="10"/>
        <v>3</v>
      </c>
    </row>
    <row r="172" spans="1:12" ht="18.2" customHeight="1">
      <c r="A172" s="45">
        <v>76</v>
      </c>
      <c r="B172" s="44" t="s">
        <v>96</v>
      </c>
      <c r="C172" s="263" t="s">
        <v>97</v>
      </c>
      <c r="D172" s="263"/>
      <c r="E172" s="264">
        <v>3</v>
      </c>
      <c r="F172" s="264"/>
      <c r="G172" s="264"/>
      <c r="H172" s="264">
        <v>0.12903974950313568</v>
      </c>
      <c r="I172" s="272"/>
      <c r="J172" s="45">
        <f>IF(K172&gt;0,MAX($J$20:J171)+1,0)</f>
        <v>76</v>
      </c>
      <c r="K172" s="45" t="str">
        <f t="shared" si="11"/>
        <v>1PT|ch+1P4|ch Wychowanie fizyczne Dawid Jaruga (DJ)</v>
      </c>
      <c r="L172" s="40">
        <f t="shared" si="10"/>
        <v>3</v>
      </c>
    </row>
    <row r="173" spans="1:12" ht="18.2" customHeight="1">
      <c r="A173" s="45">
        <v>77</v>
      </c>
      <c r="B173" s="44" t="s">
        <v>98</v>
      </c>
      <c r="C173" s="263" t="s">
        <v>31</v>
      </c>
      <c r="D173" s="263"/>
      <c r="E173" s="264">
        <v>1</v>
      </c>
      <c r="F173" s="264"/>
      <c r="G173" s="264"/>
      <c r="H173" s="264">
        <v>4.3013252317905426E-2</v>
      </c>
      <c r="I173" s="272"/>
      <c r="J173" s="45">
        <f>IF(K173&gt;0,MAX($J$20:J172)+1,0)</f>
        <v>77</v>
      </c>
      <c r="K173" s="45" t="str">
        <f t="shared" si="11"/>
        <v>1P4 Edukacja dla bezpieczeństwa Dawid Jaruga (DJ)</v>
      </c>
      <c r="L173" s="40">
        <f t="shared" si="10"/>
        <v>1</v>
      </c>
    </row>
    <row r="174" spans="1:12" ht="18.2" customHeight="1">
      <c r="A174" s="45">
        <v>78</v>
      </c>
      <c r="B174" s="44" t="s">
        <v>98</v>
      </c>
      <c r="C174" s="263" t="s">
        <v>52</v>
      </c>
      <c r="D174" s="263"/>
      <c r="E174" s="264">
        <v>1</v>
      </c>
      <c r="F174" s="264"/>
      <c r="G174" s="264"/>
      <c r="H174" s="264">
        <v>4.3013252317905426E-2</v>
      </c>
      <c r="I174" s="272"/>
      <c r="J174" s="45">
        <f>IF(K174&gt;0,MAX($J$20:J173)+1,0)</f>
        <v>78</v>
      </c>
      <c r="K174" s="45" t="str">
        <f t="shared" si="11"/>
        <v>1PT Edukacja dla bezpieczeństwa Dawid Jaruga (DJ)</v>
      </c>
      <c r="L174" s="40">
        <f t="shared" si="10"/>
        <v>1</v>
      </c>
    </row>
    <row r="175" spans="1:12" ht="18.2" customHeight="1">
      <c r="A175" s="45">
        <v>79</v>
      </c>
      <c r="B175" s="44" t="s">
        <v>98</v>
      </c>
      <c r="C175" s="263" t="s">
        <v>33</v>
      </c>
      <c r="D175" s="263"/>
      <c r="E175" s="264">
        <v>1</v>
      </c>
      <c r="F175" s="264"/>
      <c r="G175" s="264"/>
      <c r="H175" s="264">
        <v>4.3013252317905426E-2</v>
      </c>
      <c r="I175" s="272"/>
      <c r="J175" s="45">
        <f>IF(K175&gt;0,MAX($J$20:J174)+1,0)</f>
        <v>79</v>
      </c>
      <c r="K175" s="45" t="str">
        <f t="shared" si="11"/>
        <v>1B4 Edukacja dla bezpieczeństwa Dawid Jaruga (DJ)</v>
      </c>
      <c r="L175" s="40">
        <f t="shared" si="10"/>
        <v>1</v>
      </c>
    </row>
    <row r="176" spans="1:12" ht="18.2" customHeight="1">
      <c r="A176" s="45">
        <v>80</v>
      </c>
      <c r="B176" s="44" t="s">
        <v>98</v>
      </c>
      <c r="C176" s="263" t="s">
        <v>42</v>
      </c>
      <c r="D176" s="263"/>
      <c r="E176" s="264">
        <v>1</v>
      </c>
      <c r="F176" s="264"/>
      <c r="G176" s="264"/>
      <c r="H176" s="264">
        <v>4.3013252317905426E-2</v>
      </c>
      <c r="I176" s="272"/>
      <c r="J176" s="45">
        <f>IF(K176&gt;0,MAX($J$20:J175)+1,0)</f>
        <v>80</v>
      </c>
      <c r="K176" s="45" t="str">
        <f t="shared" si="11"/>
        <v>1BT Edukacja dla bezpieczeństwa Dawid Jaruga (DJ)</v>
      </c>
      <c r="L176" s="40">
        <f t="shared" si="10"/>
        <v>1</v>
      </c>
    </row>
    <row r="177" spans="1:12" ht="26.45" customHeight="1">
      <c r="A177" s="45">
        <v>81</v>
      </c>
      <c r="B177" s="44" t="s">
        <v>99</v>
      </c>
      <c r="C177" s="263" t="s">
        <v>28</v>
      </c>
      <c r="D177" s="263"/>
      <c r="E177" s="264">
        <v>1</v>
      </c>
      <c r="F177" s="264"/>
      <c r="G177" s="264"/>
      <c r="H177" s="264">
        <v>4.0688212960958481E-2</v>
      </c>
      <c r="I177" s="272"/>
      <c r="J177" s="45">
        <f>IF(K177&gt;0,MAX($J$20:J176)+1,0)</f>
        <v>81</v>
      </c>
      <c r="K177" s="45" t="str">
        <f t="shared" si="11"/>
        <v>3B4 Użytkowanie i obsługa systemów mechatronicznych w rolnictwie Dawid Jaruga (DJ)</v>
      </c>
      <c r="L177" s="40">
        <f t="shared" si="10"/>
        <v>1</v>
      </c>
    </row>
    <row r="178" spans="1:12" ht="18.2" customHeight="1">
      <c r="A178" s="45">
        <v>0</v>
      </c>
      <c r="B178" s="42"/>
      <c r="C178" s="265" t="s">
        <v>21</v>
      </c>
      <c r="D178" s="265"/>
      <c r="E178" s="266">
        <v>26.999999523162838</v>
      </c>
      <c r="F178" s="266"/>
      <c r="G178" s="266"/>
      <c r="H178" s="267">
        <v>1.1660078801214704</v>
      </c>
      <c r="I178" s="277"/>
      <c r="J178" s="45">
        <f>IF(K178&gt;0,MAX($J$20:J177)+1,0)</f>
        <v>0</v>
      </c>
      <c r="K178" s="45"/>
      <c r="L178" s="40">
        <f t="shared" si="10"/>
        <v>0</v>
      </c>
    </row>
    <row r="179" spans="1:12" ht="18.2" customHeight="1">
      <c r="A179" s="45">
        <v>0</v>
      </c>
      <c r="B179" s="43"/>
      <c r="C179" s="273" t="s">
        <v>22</v>
      </c>
      <c r="D179" s="273"/>
      <c r="E179" s="274">
        <v>0</v>
      </c>
      <c r="F179" s="274"/>
      <c r="G179" s="274"/>
      <c r="H179" s="273"/>
      <c r="I179" s="278"/>
      <c r="J179" s="45">
        <f>IF(K179&gt;0,MAX($J$20:J178)+1,0)</f>
        <v>0</v>
      </c>
      <c r="K179" s="45"/>
      <c r="L179" s="40">
        <f t="shared" si="10"/>
        <v>0</v>
      </c>
    </row>
    <row r="180" spans="1:12" ht="35.450000000000003" customHeight="1">
      <c r="A180" s="45">
        <v>0</v>
      </c>
      <c r="B180" s="41"/>
      <c r="C180" s="41"/>
      <c r="D180" s="41"/>
      <c r="E180" s="41"/>
      <c r="F180" s="41"/>
      <c r="G180" s="41"/>
      <c r="H180" s="41"/>
      <c r="I180" s="41"/>
      <c r="J180" s="45">
        <f>IF(K180&gt;0,MAX($J$20:J179)+1,0)</f>
        <v>0</v>
      </c>
      <c r="K180" s="45"/>
      <c r="L180" s="40">
        <f t="shared" si="10"/>
        <v>0</v>
      </c>
    </row>
    <row r="181" spans="1:12" ht="1.5" customHeight="1">
      <c r="A181" s="45">
        <v>0</v>
      </c>
      <c r="B181" s="270" t="s">
        <v>100</v>
      </c>
      <c r="C181" s="270"/>
      <c r="D181" s="270"/>
      <c r="E181" s="270"/>
      <c r="F181" s="270"/>
      <c r="G181" s="270"/>
      <c r="H181" s="270"/>
      <c r="I181" s="275"/>
      <c r="J181" s="45">
        <f>IF(K181&gt;0,MAX($J$20:J180)+1,0)</f>
        <v>0</v>
      </c>
      <c r="K181" s="45"/>
      <c r="L181" s="40">
        <f t="shared" si="10"/>
        <v>0</v>
      </c>
    </row>
    <row r="182" spans="1:12" ht="16.7" customHeight="1">
      <c r="A182" s="45">
        <v>0</v>
      </c>
      <c r="B182" s="270"/>
      <c r="C182" s="270"/>
      <c r="D182" s="269"/>
      <c r="E182" s="269"/>
      <c r="F182" s="270"/>
      <c r="G182" s="270"/>
      <c r="H182" s="270"/>
      <c r="I182" s="275"/>
      <c r="J182" s="45">
        <f>IF(K182&gt;0,MAX($J$20:J181)+1,0)</f>
        <v>0</v>
      </c>
      <c r="K182" s="45"/>
      <c r="L182" s="40">
        <f t="shared" si="10"/>
        <v>0</v>
      </c>
    </row>
    <row r="183" spans="1:12" ht="0.75" customHeight="1">
      <c r="A183" s="45">
        <v>0</v>
      </c>
      <c r="B183" s="41"/>
      <c r="C183" s="41"/>
      <c r="D183" s="41"/>
      <c r="E183" s="41"/>
      <c r="F183" s="41"/>
      <c r="G183" s="41"/>
      <c r="H183" s="41"/>
      <c r="I183" s="41"/>
      <c r="J183" s="45">
        <f>IF(K183&gt;0,MAX($J$20:J182)+1,0)</f>
        <v>0</v>
      </c>
      <c r="K183" s="45"/>
      <c r="L183" s="40">
        <f t="shared" si="10"/>
        <v>0</v>
      </c>
    </row>
    <row r="184" spans="1:12" ht="18.2" customHeight="1">
      <c r="A184" s="45">
        <v>0</v>
      </c>
      <c r="B184" s="42" t="s">
        <v>16</v>
      </c>
      <c r="C184" s="265" t="s">
        <v>17</v>
      </c>
      <c r="D184" s="265"/>
      <c r="E184" s="271" t="s">
        <v>18</v>
      </c>
      <c r="F184" s="271"/>
      <c r="G184" s="271"/>
      <c r="H184" s="271" t="s">
        <v>19</v>
      </c>
      <c r="I184" s="276"/>
      <c r="J184" s="45">
        <f>IF(K184&gt;0,MAX($J$20:J183)+1,0)</f>
        <v>0</v>
      </c>
      <c r="K184" s="45"/>
      <c r="L184" s="40">
        <f t="shared" si="10"/>
        <v>0</v>
      </c>
    </row>
    <row r="185" spans="1:12" ht="18.2" customHeight="1">
      <c r="A185" s="45">
        <v>82</v>
      </c>
      <c r="B185" s="44" t="s">
        <v>96</v>
      </c>
      <c r="C185" s="263" t="s">
        <v>28</v>
      </c>
      <c r="D185" s="263"/>
      <c r="E185" s="264">
        <v>3</v>
      </c>
      <c r="F185" s="264"/>
      <c r="G185" s="264"/>
      <c r="H185" s="264">
        <v>0.14776244759559631</v>
      </c>
      <c r="I185" s="272"/>
      <c r="J185" s="45">
        <f>IF(K185&gt;0,MAX($J$20:J184)+1,0)</f>
        <v>82</v>
      </c>
      <c r="K185" s="45" t="str">
        <f t="shared" ref="K185:K191" si="12">CONCATENATE(C185," ",B185," ",$B$181)</f>
        <v>3B4 Wychowanie fizyczne Waldemar Jurkiewicz (WJ)</v>
      </c>
      <c r="L185" s="40">
        <f t="shared" si="10"/>
        <v>3</v>
      </c>
    </row>
    <row r="186" spans="1:12" ht="18.2" customHeight="1">
      <c r="A186" s="45">
        <v>83</v>
      </c>
      <c r="B186" s="44" t="s">
        <v>96</v>
      </c>
      <c r="C186" s="263" t="s">
        <v>29</v>
      </c>
      <c r="D186" s="263"/>
      <c r="E186" s="264">
        <v>3</v>
      </c>
      <c r="F186" s="264"/>
      <c r="G186" s="264"/>
      <c r="H186" s="264">
        <v>0.14776244759559631</v>
      </c>
      <c r="I186" s="272"/>
      <c r="J186" s="45">
        <f>IF(K186&gt;0,MAX($J$20:J185)+1,0)</f>
        <v>83</v>
      </c>
      <c r="K186" s="45" t="str">
        <f t="shared" si="12"/>
        <v>2B4 Wychowanie fizyczne Waldemar Jurkiewicz (WJ)</v>
      </c>
      <c r="L186" s="40">
        <f t="shared" si="10"/>
        <v>3</v>
      </c>
    </row>
    <row r="187" spans="1:12" ht="18.2" customHeight="1">
      <c r="A187" s="45">
        <v>84</v>
      </c>
      <c r="B187" s="44" t="s">
        <v>57</v>
      </c>
      <c r="C187" s="263" t="s">
        <v>29</v>
      </c>
      <c r="D187" s="263"/>
      <c r="E187" s="264">
        <v>1</v>
      </c>
      <c r="F187" s="264"/>
      <c r="G187" s="264"/>
      <c r="H187" s="264">
        <v>4.9254149198532104E-2</v>
      </c>
      <c r="I187" s="272"/>
      <c r="J187" s="45">
        <f>IF(K187&gt;0,MAX($J$20:J186)+1,0)</f>
        <v>84</v>
      </c>
      <c r="K187" s="45" t="str">
        <f t="shared" si="12"/>
        <v>2B4 Zajęcia z wychowawcą Waldemar Jurkiewicz (WJ)</v>
      </c>
      <c r="L187" s="40">
        <f t="shared" si="10"/>
        <v>1</v>
      </c>
    </row>
    <row r="188" spans="1:12" ht="18.2" customHeight="1">
      <c r="A188" s="45">
        <v>85</v>
      </c>
      <c r="B188" s="44" t="s">
        <v>101</v>
      </c>
      <c r="C188" s="263" t="s">
        <v>102</v>
      </c>
      <c r="D188" s="263"/>
      <c r="E188" s="264">
        <v>5</v>
      </c>
      <c r="F188" s="264"/>
      <c r="G188" s="264"/>
      <c r="H188" s="264">
        <v>0.26034334301948547</v>
      </c>
      <c r="I188" s="272"/>
      <c r="J188" s="45">
        <f>IF(K188&gt;0,MAX($J$20:J187)+1,0)</f>
        <v>85</v>
      </c>
      <c r="K188" s="45" t="str">
        <f t="shared" si="12"/>
        <v>1BT|gr1 Obróbka materiałów Waldemar Jurkiewicz (WJ)</v>
      </c>
      <c r="L188" s="40">
        <f t="shared" si="10"/>
        <v>5</v>
      </c>
    </row>
    <row r="189" spans="1:12" ht="18.2" customHeight="1">
      <c r="A189" s="45">
        <v>86</v>
      </c>
      <c r="B189" s="44" t="s">
        <v>101</v>
      </c>
      <c r="C189" s="263" t="s">
        <v>103</v>
      </c>
      <c r="D189" s="263"/>
      <c r="E189" s="264">
        <v>5.5</v>
      </c>
      <c r="F189" s="264"/>
      <c r="G189" s="264"/>
      <c r="H189" s="264">
        <v>0.28637769818305969</v>
      </c>
      <c r="I189" s="272"/>
      <c r="J189" s="45">
        <f>IF(K189&gt;0,MAX($J$20:J188)+1,0)</f>
        <v>86</v>
      </c>
      <c r="K189" s="45" t="str">
        <f t="shared" si="12"/>
        <v>1B4|gr2 Obróbka materiałów Waldemar Jurkiewicz (WJ)</v>
      </c>
      <c r="L189" s="40">
        <f t="shared" si="10"/>
        <v>5.5</v>
      </c>
    </row>
    <row r="190" spans="1:12" ht="18.2" customHeight="1">
      <c r="A190" s="45">
        <v>87</v>
      </c>
      <c r="B190" s="44" t="s">
        <v>101</v>
      </c>
      <c r="C190" s="263" t="s">
        <v>104</v>
      </c>
      <c r="D190" s="263"/>
      <c r="E190" s="264">
        <v>5.5</v>
      </c>
      <c r="F190" s="264"/>
      <c r="G190" s="264"/>
      <c r="H190" s="264">
        <v>0.28637769818305969</v>
      </c>
      <c r="I190" s="272"/>
      <c r="J190" s="45">
        <f>IF(K190&gt;0,MAX($J$20:J189)+1,0)</f>
        <v>87</v>
      </c>
      <c r="K190" s="45" t="str">
        <f t="shared" si="12"/>
        <v>1B4|gr1 Obróbka materiałów Waldemar Jurkiewicz (WJ)</v>
      </c>
      <c r="L190" s="40">
        <f t="shared" si="10"/>
        <v>5.5</v>
      </c>
    </row>
    <row r="191" spans="1:12" ht="18.2" customHeight="1">
      <c r="A191" s="45">
        <v>88</v>
      </c>
      <c r="B191" s="44" t="s">
        <v>105</v>
      </c>
      <c r="C191" s="263" t="s">
        <v>106</v>
      </c>
      <c r="D191" s="263"/>
      <c r="E191" s="264">
        <v>51</v>
      </c>
      <c r="F191" s="264"/>
      <c r="G191" s="264"/>
      <c r="H191" s="264">
        <v>6.4393937587738037E-2</v>
      </c>
      <c r="I191" s="272"/>
      <c r="J191" s="45">
        <f>IF(K191&gt;0,MAX($J$20:J190)+1,0)</f>
        <v>88</v>
      </c>
      <c r="K191" s="45" t="str">
        <f t="shared" si="12"/>
        <v>pm2T nauka pracy maszynami Waldemar Jurkiewicz (WJ)</v>
      </c>
      <c r="L191" s="40">
        <f t="shared" si="10"/>
        <v>51</v>
      </c>
    </row>
    <row r="192" spans="1:12" ht="18.2" customHeight="1">
      <c r="A192" s="45">
        <v>0</v>
      </c>
      <c r="B192" s="42"/>
      <c r="C192" s="265" t="s">
        <v>21</v>
      </c>
      <c r="D192" s="265"/>
      <c r="E192" s="266">
        <v>23</v>
      </c>
      <c r="F192" s="266"/>
      <c r="G192" s="266"/>
      <c r="H192" s="267">
        <v>1.2422717213630672</v>
      </c>
      <c r="I192" s="277"/>
      <c r="J192" s="45">
        <f>IF(K192&gt;0,MAX($J$20:J191)+1,0)</f>
        <v>0</v>
      </c>
      <c r="K192" s="45"/>
      <c r="L192" s="40">
        <f t="shared" si="10"/>
        <v>0</v>
      </c>
    </row>
    <row r="193" spans="1:12" ht="18.2" customHeight="1">
      <c r="A193" s="45">
        <v>0</v>
      </c>
      <c r="B193" s="43"/>
      <c r="C193" s="273" t="s">
        <v>22</v>
      </c>
      <c r="D193" s="273"/>
      <c r="E193" s="274">
        <v>51</v>
      </c>
      <c r="F193" s="274"/>
      <c r="G193" s="274"/>
      <c r="H193" s="273"/>
      <c r="I193" s="278"/>
      <c r="J193" s="45">
        <f>IF(K193&gt;0,MAX($J$20:J192)+1,0)</f>
        <v>0</v>
      </c>
      <c r="K193" s="45"/>
      <c r="L193" s="40">
        <f t="shared" si="10"/>
        <v>0</v>
      </c>
    </row>
    <row r="194" spans="1:12" ht="36.200000000000003" customHeight="1">
      <c r="A194" s="45">
        <v>0</v>
      </c>
      <c r="B194" s="41"/>
      <c r="C194" s="41"/>
      <c r="D194" s="41"/>
      <c r="E194" s="41"/>
      <c r="F194" s="41"/>
      <c r="G194" s="41"/>
      <c r="H194" s="41"/>
      <c r="I194" s="41"/>
      <c r="J194" s="45">
        <f>IF(K194&gt;0,MAX($J$20:J193)+1,0)</f>
        <v>0</v>
      </c>
      <c r="K194" s="45"/>
      <c r="L194" s="40">
        <f t="shared" si="10"/>
        <v>0</v>
      </c>
    </row>
    <row r="195" spans="1:12" ht="0.75" customHeight="1">
      <c r="A195" s="45">
        <v>0</v>
      </c>
      <c r="B195" s="270" t="s">
        <v>107</v>
      </c>
      <c r="C195" s="270"/>
      <c r="D195" s="270"/>
      <c r="E195" s="270"/>
      <c r="F195" s="270"/>
      <c r="G195" s="270"/>
      <c r="H195" s="270"/>
      <c r="I195" s="275"/>
      <c r="J195" s="45">
        <f>IF(K195&gt;0,MAX($J$20:J194)+1,0)</f>
        <v>0</v>
      </c>
      <c r="K195" s="45"/>
      <c r="L195" s="40">
        <f t="shared" si="10"/>
        <v>0</v>
      </c>
    </row>
    <row r="196" spans="1:12" ht="17.45" customHeight="1">
      <c r="A196" s="45">
        <v>0</v>
      </c>
      <c r="B196" s="270"/>
      <c r="C196" s="270"/>
      <c r="D196" s="269"/>
      <c r="E196" s="269"/>
      <c r="F196" s="270"/>
      <c r="G196" s="270"/>
      <c r="H196" s="270"/>
      <c r="I196" s="275"/>
      <c r="J196" s="45">
        <f>IF(K196&gt;0,MAX($J$20:J195)+1,0)</f>
        <v>0</v>
      </c>
      <c r="K196" s="45"/>
      <c r="L196" s="40">
        <f t="shared" si="10"/>
        <v>0</v>
      </c>
    </row>
    <row r="197" spans="1:12" ht="18.2" customHeight="1">
      <c r="A197" s="45">
        <v>0</v>
      </c>
      <c r="B197" s="42" t="s">
        <v>16</v>
      </c>
      <c r="C197" s="265" t="s">
        <v>17</v>
      </c>
      <c r="D197" s="265"/>
      <c r="E197" s="271" t="s">
        <v>18</v>
      </c>
      <c r="F197" s="271"/>
      <c r="G197" s="271"/>
      <c r="H197" s="271" t="s">
        <v>19</v>
      </c>
      <c r="I197" s="276"/>
      <c r="J197" s="45">
        <f>IF(K197&gt;0,MAX($J$20:J196)+1,0)</f>
        <v>0</v>
      </c>
      <c r="K197" s="45"/>
      <c r="L197" s="40">
        <f t="shared" si="10"/>
        <v>0</v>
      </c>
    </row>
    <row r="198" spans="1:12" ht="18.2" customHeight="1">
      <c r="A198" s="45">
        <v>89</v>
      </c>
      <c r="B198" s="44" t="s">
        <v>57</v>
      </c>
      <c r="C198" s="263" t="s">
        <v>28</v>
      </c>
      <c r="D198" s="263"/>
      <c r="E198" s="264">
        <v>1</v>
      </c>
      <c r="F198" s="264"/>
      <c r="G198" s="264"/>
      <c r="H198" s="264">
        <v>5.1990490406751633E-2</v>
      </c>
      <c r="I198" s="272"/>
      <c r="J198" s="45">
        <f>IF(K198&gt;0,MAX($J$20:J197)+1,0)</f>
        <v>89</v>
      </c>
      <c r="K198" s="45" t="str">
        <f t="shared" ref="K198:K209" si="13">CONCATENATE(C198," ",B198," ",$B$195)</f>
        <v>3B4 Zajęcia z wychowawcą Anna Beata Karwat (AK)</v>
      </c>
      <c r="L198" s="40">
        <f t="shared" si="10"/>
        <v>1</v>
      </c>
    </row>
    <row r="199" spans="1:12" ht="18.2" customHeight="1">
      <c r="A199" s="45">
        <v>90</v>
      </c>
      <c r="B199" s="44" t="s">
        <v>108</v>
      </c>
      <c r="C199" s="263" t="s">
        <v>49</v>
      </c>
      <c r="D199" s="263"/>
      <c r="E199" s="264">
        <v>2</v>
      </c>
      <c r="F199" s="264"/>
      <c r="G199" s="264"/>
      <c r="H199" s="264">
        <v>5.8823525905609131E-2</v>
      </c>
      <c r="I199" s="272"/>
      <c r="J199" s="45">
        <f>IF(K199&gt;0,MAX($J$20:J198)+1,0)</f>
        <v>90</v>
      </c>
      <c r="K199" s="45" t="str">
        <f t="shared" si="13"/>
        <v>1KKZ Język angielski w rolnictwie Anna Beata Karwat (AK)</v>
      </c>
      <c r="L199" s="40">
        <f t="shared" si="10"/>
        <v>2</v>
      </c>
    </row>
    <row r="200" spans="1:12" ht="18.2" customHeight="1">
      <c r="A200" s="45">
        <v>91</v>
      </c>
      <c r="B200" s="44" t="s">
        <v>62</v>
      </c>
      <c r="C200" s="263" t="s">
        <v>27</v>
      </c>
      <c r="D200" s="263"/>
      <c r="E200" s="264">
        <v>1</v>
      </c>
      <c r="F200" s="264"/>
      <c r="G200" s="264"/>
      <c r="H200" s="264">
        <v>5.1990490406751633E-2</v>
      </c>
      <c r="I200" s="272"/>
      <c r="J200" s="45">
        <f>IF(K200&gt;0,MAX($J$20:J199)+1,0)</f>
        <v>91</v>
      </c>
      <c r="K200" s="45" t="str">
        <f t="shared" si="13"/>
        <v>3P4 Język angielski rozszerzony Anna Beata Karwat (AK)</v>
      </c>
      <c r="L200" s="40">
        <f t="shared" si="10"/>
        <v>1</v>
      </c>
    </row>
    <row r="201" spans="1:12" ht="18.2" customHeight="1">
      <c r="A201" s="45">
        <v>92</v>
      </c>
      <c r="B201" s="44" t="s">
        <v>62</v>
      </c>
      <c r="C201" s="263" t="s">
        <v>56</v>
      </c>
      <c r="D201" s="263"/>
      <c r="E201" s="264">
        <v>2</v>
      </c>
      <c r="F201" s="264"/>
      <c r="G201" s="264"/>
      <c r="H201" s="264">
        <v>0.1111111119389534</v>
      </c>
      <c r="I201" s="272"/>
      <c r="J201" s="45">
        <f>IF(K201&gt;0,MAX($J$20:J200)+1,0)</f>
        <v>92</v>
      </c>
      <c r="K201" s="45" t="str">
        <f t="shared" si="13"/>
        <v>4B4P|343404 Język angielski rozszerzony Anna Beata Karwat (AK)</v>
      </c>
      <c r="L201" s="40">
        <f t="shared" si="10"/>
        <v>2</v>
      </c>
    </row>
    <row r="202" spans="1:12" ht="18.2" customHeight="1">
      <c r="A202" s="45">
        <v>93</v>
      </c>
      <c r="B202" s="44" t="s">
        <v>109</v>
      </c>
      <c r="C202" s="263" t="s">
        <v>48</v>
      </c>
      <c r="D202" s="263"/>
      <c r="E202" s="264">
        <v>2</v>
      </c>
      <c r="F202" s="264"/>
      <c r="G202" s="264"/>
      <c r="H202" s="264">
        <v>5.8823525905609131E-2</v>
      </c>
      <c r="I202" s="272"/>
      <c r="J202" s="45">
        <f>IF(K202&gt;0,MAX($J$20:J201)+1,0)</f>
        <v>93</v>
      </c>
      <c r="K202" s="45" t="str">
        <f t="shared" si="13"/>
        <v>2KKZ Język obcy zawodowy R3 Anna Beata Karwat (AK)</v>
      </c>
      <c r="L202" s="40">
        <f t="shared" si="10"/>
        <v>2</v>
      </c>
    </row>
    <row r="203" spans="1:12" ht="18.2" customHeight="1">
      <c r="A203" s="45">
        <v>94</v>
      </c>
      <c r="B203" s="44" t="s">
        <v>109</v>
      </c>
      <c r="C203" s="263" t="s">
        <v>48</v>
      </c>
      <c r="D203" s="263"/>
      <c r="E203" s="264">
        <v>2</v>
      </c>
      <c r="F203" s="264"/>
      <c r="G203" s="264"/>
      <c r="H203" s="264">
        <v>5.228758230805397E-2</v>
      </c>
      <c r="I203" s="272"/>
      <c r="J203" s="45">
        <f>IF(K203&gt;0,MAX($J$20:J202)+1,0)</f>
        <v>94</v>
      </c>
      <c r="K203" s="45" t="str">
        <f t="shared" si="13"/>
        <v>2KKZ Język obcy zawodowy R3 Anna Beata Karwat (AK)</v>
      </c>
      <c r="L203" s="40">
        <f t="shared" si="10"/>
        <v>2</v>
      </c>
    </row>
    <row r="204" spans="1:12" ht="18.2" customHeight="1">
      <c r="A204" s="45">
        <v>95</v>
      </c>
      <c r="B204" s="44" t="s">
        <v>61</v>
      </c>
      <c r="C204" s="263" t="s">
        <v>55</v>
      </c>
      <c r="D204" s="263"/>
      <c r="E204" s="264">
        <v>2</v>
      </c>
      <c r="F204" s="264"/>
      <c r="G204" s="264"/>
      <c r="H204" s="264">
        <v>0.10398098081350327</v>
      </c>
      <c r="I204" s="272"/>
      <c r="J204" s="45">
        <f>IF(K204&gt;0,MAX($J$20:J203)+1,0)</f>
        <v>95</v>
      </c>
      <c r="K204" s="45" t="str">
        <f t="shared" si="13"/>
        <v>2B4P Język angielski Anna Beata Karwat (AK)</v>
      </c>
      <c r="L204" s="40">
        <f t="shared" si="10"/>
        <v>2</v>
      </c>
    </row>
    <row r="205" spans="1:12" ht="18.2" customHeight="1">
      <c r="A205" s="45">
        <v>96</v>
      </c>
      <c r="B205" s="44" t="s">
        <v>61</v>
      </c>
      <c r="C205" s="263" t="s">
        <v>30</v>
      </c>
      <c r="D205" s="263"/>
      <c r="E205" s="264">
        <v>2</v>
      </c>
      <c r="F205" s="264"/>
      <c r="G205" s="264"/>
      <c r="H205" s="264">
        <v>0.1111111119389534</v>
      </c>
      <c r="I205" s="272"/>
      <c r="J205" s="45">
        <f>IF(K205&gt;0,MAX($J$20:J204)+1,0)</f>
        <v>96</v>
      </c>
      <c r="K205" s="45" t="str">
        <f t="shared" si="13"/>
        <v>4B4P Język angielski Anna Beata Karwat (AK)</v>
      </c>
      <c r="L205" s="40">
        <f t="shared" si="10"/>
        <v>2</v>
      </c>
    </row>
    <row r="206" spans="1:12" ht="18.2" customHeight="1">
      <c r="A206" s="45">
        <v>97</v>
      </c>
      <c r="B206" s="44" t="s">
        <v>61</v>
      </c>
      <c r="C206" s="263" t="s">
        <v>29</v>
      </c>
      <c r="D206" s="263"/>
      <c r="E206" s="264">
        <v>2</v>
      </c>
      <c r="F206" s="264"/>
      <c r="G206" s="264"/>
      <c r="H206" s="264">
        <v>0.10398098081350327</v>
      </c>
      <c r="I206" s="272"/>
      <c r="J206" s="45">
        <f>IF(K206&gt;0,MAX($J$20:J205)+1,0)</f>
        <v>97</v>
      </c>
      <c r="K206" s="45" t="str">
        <f t="shared" si="13"/>
        <v>2B4 Język angielski Anna Beata Karwat (AK)</v>
      </c>
      <c r="L206" s="40">
        <f t="shared" si="10"/>
        <v>2</v>
      </c>
    </row>
    <row r="207" spans="1:12" ht="18.2" customHeight="1">
      <c r="A207" s="45">
        <v>98</v>
      </c>
      <c r="B207" s="44" t="s">
        <v>61</v>
      </c>
      <c r="C207" s="263" t="s">
        <v>28</v>
      </c>
      <c r="D207" s="263"/>
      <c r="E207" s="264">
        <v>3</v>
      </c>
      <c r="F207" s="264"/>
      <c r="G207" s="264"/>
      <c r="H207" s="264">
        <v>0.1559714674949646</v>
      </c>
      <c r="I207" s="272"/>
      <c r="J207" s="45">
        <f>IF(K207&gt;0,MAX($J$20:J206)+1,0)</f>
        <v>98</v>
      </c>
      <c r="K207" s="45" t="str">
        <f t="shared" si="13"/>
        <v>3B4 Język angielski Anna Beata Karwat (AK)</v>
      </c>
      <c r="L207" s="40">
        <f t="shared" si="10"/>
        <v>3</v>
      </c>
    </row>
    <row r="208" spans="1:12" ht="18.2" customHeight="1">
      <c r="A208" s="45">
        <v>99</v>
      </c>
      <c r="B208" s="44" t="s">
        <v>61</v>
      </c>
      <c r="C208" s="263" t="s">
        <v>27</v>
      </c>
      <c r="D208" s="263"/>
      <c r="E208" s="264">
        <v>2</v>
      </c>
      <c r="F208" s="264"/>
      <c r="G208" s="264"/>
      <c r="H208" s="264">
        <v>0.10398098081350327</v>
      </c>
      <c r="I208" s="272"/>
      <c r="J208" s="45">
        <f>IF(K208&gt;0,MAX($J$20:J207)+1,0)</f>
        <v>99</v>
      </c>
      <c r="K208" s="45" t="str">
        <f t="shared" si="13"/>
        <v>3P4 Język angielski Anna Beata Karwat (AK)</v>
      </c>
      <c r="L208" s="40">
        <f t="shared" si="10"/>
        <v>2</v>
      </c>
    </row>
    <row r="209" spans="1:12" ht="18.2" customHeight="1">
      <c r="A209" s="45">
        <v>100</v>
      </c>
      <c r="B209" s="44" t="s">
        <v>61</v>
      </c>
      <c r="C209" s="263" t="s">
        <v>33</v>
      </c>
      <c r="D209" s="263"/>
      <c r="E209" s="264">
        <v>2</v>
      </c>
      <c r="F209" s="264"/>
      <c r="G209" s="264"/>
      <c r="H209" s="264">
        <v>0.10992275178432465</v>
      </c>
      <c r="I209" s="272"/>
      <c r="J209" s="45">
        <f>IF(K209&gt;0,MAX($J$20:J208)+1,0)</f>
        <v>100</v>
      </c>
      <c r="K209" s="45" t="str">
        <f t="shared" si="13"/>
        <v>1B4 Język angielski Anna Beata Karwat (AK)</v>
      </c>
      <c r="L209" s="40">
        <f t="shared" si="10"/>
        <v>2</v>
      </c>
    </row>
    <row r="210" spans="1:12" ht="18.2" customHeight="1">
      <c r="A210" s="45">
        <v>0</v>
      </c>
      <c r="B210" s="42"/>
      <c r="C210" s="265" t="s">
        <v>21</v>
      </c>
      <c r="D210" s="265"/>
      <c r="E210" s="266">
        <v>23</v>
      </c>
      <c r="F210" s="266"/>
      <c r="G210" s="266"/>
      <c r="H210" s="267">
        <v>1.0739750005304805</v>
      </c>
      <c r="I210" s="277"/>
      <c r="J210" s="45">
        <f>IF(K210&gt;0,MAX($J$20:J209)+1,0)</f>
        <v>0</v>
      </c>
      <c r="K210" s="45"/>
      <c r="L210" s="40">
        <f t="shared" si="10"/>
        <v>0</v>
      </c>
    </row>
    <row r="211" spans="1:12" ht="18.2" customHeight="1">
      <c r="A211" s="45">
        <v>0</v>
      </c>
      <c r="B211" s="43"/>
      <c r="C211" s="273" t="s">
        <v>22</v>
      </c>
      <c r="D211" s="273"/>
      <c r="E211" s="274">
        <v>0</v>
      </c>
      <c r="F211" s="274"/>
      <c r="G211" s="274"/>
      <c r="H211" s="273"/>
      <c r="I211" s="278"/>
      <c r="J211" s="45">
        <f>IF(K211&gt;0,MAX($J$20:J210)+1,0)</f>
        <v>0</v>
      </c>
      <c r="K211" s="45"/>
      <c r="L211" s="40">
        <f t="shared" si="10"/>
        <v>0</v>
      </c>
    </row>
    <row r="212" spans="1:12" ht="36.200000000000003" customHeight="1">
      <c r="A212" s="45">
        <v>0</v>
      </c>
      <c r="B212" s="41"/>
      <c r="C212" s="41"/>
      <c r="D212" s="41"/>
      <c r="E212" s="41"/>
      <c r="F212" s="41"/>
      <c r="G212" s="41"/>
      <c r="H212" s="41"/>
      <c r="I212" s="41"/>
      <c r="J212" s="45">
        <f>IF(K212&gt;0,MAX($J$20:J211)+1,0)</f>
        <v>0</v>
      </c>
      <c r="K212" s="45"/>
      <c r="L212" s="40">
        <f t="shared" si="10"/>
        <v>0</v>
      </c>
    </row>
    <row r="213" spans="1:12" ht="1.5" customHeight="1">
      <c r="A213" s="45">
        <v>0</v>
      </c>
      <c r="B213" s="270" t="s">
        <v>110</v>
      </c>
      <c r="C213" s="270"/>
      <c r="D213" s="270"/>
      <c r="E213" s="270"/>
      <c r="F213" s="270"/>
      <c r="G213" s="270"/>
      <c r="H213" s="270"/>
      <c r="I213" s="275"/>
      <c r="J213" s="45">
        <f>IF(K213&gt;0,MAX($J$20:J212)+1,0)</f>
        <v>0</v>
      </c>
      <c r="K213" s="45"/>
      <c r="L213" s="40">
        <f t="shared" si="10"/>
        <v>0</v>
      </c>
    </row>
    <row r="214" spans="1:12" ht="16.7" customHeight="1">
      <c r="A214" s="45">
        <v>0</v>
      </c>
      <c r="B214" s="270"/>
      <c r="C214" s="270"/>
      <c r="D214" s="269"/>
      <c r="E214" s="269"/>
      <c r="F214" s="270"/>
      <c r="G214" s="270"/>
      <c r="H214" s="270"/>
      <c r="I214" s="275"/>
      <c r="J214" s="45">
        <f>IF(K214&gt;0,MAX($J$20:J213)+1,0)</f>
        <v>0</v>
      </c>
      <c r="K214" s="45"/>
      <c r="L214" s="40">
        <f t="shared" ref="L214:L277" si="14">IF(A214&gt;0,E214,0)</f>
        <v>0</v>
      </c>
    </row>
    <row r="215" spans="1:12" ht="0.75" customHeight="1">
      <c r="A215" s="45">
        <v>0</v>
      </c>
      <c r="B215" s="41"/>
      <c r="C215" s="41"/>
      <c r="D215" s="41"/>
      <c r="E215" s="41"/>
      <c r="F215" s="41"/>
      <c r="G215" s="41"/>
      <c r="H215" s="41"/>
      <c r="I215" s="41"/>
      <c r="J215" s="45">
        <f>IF(K215&gt;0,MAX($J$20:J214)+1,0)</f>
        <v>0</v>
      </c>
      <c r="K215" s="45"/>
      <c r="L215" s="40">
        <f t="shared" si="14"/>
        <v>0</v>
      </c>
    </row>
    <row r="216" spans="1:12" ht="18.2" customHeight="1">
      <c r="A216" s="45">
        <v>0</v>
      </c>
      <c r="B216" s="42" t="s">
        <v>16</v>
      </c>
      <c r="C216" s="265" t="s">
        <v>17</v>
      </c>
      <c r="D216" s="265"/>
      <c r="E216" s="271" t="s">
        <v>18</v>
      </c>
      <c r="F216" s="271"/>
      <c r="G216" s="271"/>
      <c r="H216" s="271" t="s">
        <v>19</v>
      </c>
      <c r="I216" s="276"/>
      <c r="J216" s="45">
        <f>IF(K216&gt;0,MAX($J$20:J215)+1,0)</f>
        <v>0</v>
      </c>
      <c r="K216" s="45"/>
      <c r="L216" s="40">
        <f t="shared" si="14"/>
        <v>0</v>
      </c>
    </row>
    <row r="217" spans="1:12" ht="18.2" customHeight="1">
      <c r="A217" s="45">
        <v>101</v>
      </c>
      <c r="B217" s="44" t="s">
        <v>78</v>
      </c>
      <c r="C217" s="263" t="s">
        <v>31</v>
      </c>
      <c r="D217" s="263"/>
      <c r="E217" s="264">
        <v>0.21081081032752991</v>
      </c>
      <c r="F217" s="264"/>
      <c r="G217" s="264"/>
      <c r="H217" s="264">
        <v>1.0976639576256275E-2</v>
      </c>
      <c r="I217" s="272"/>
      <c r="J217" s="45">
        <f>IF(K217&gt;0,MAX($J$20:J216)+1,0)</f>
        <v>101</v>
      </c>
      <c r="K217" s="45" t="str">
        <f t="shared" ref="K217:K226" si="15">CONCATENATE(C217," ",B217," ",$B$213)</f>
        <v>1P4 Bezpieczeństow i higiena pracy w gastronomii Justyna Klejna (JK)</v>
      </c>
      <c r="L217" s="40">
        <f t="shared" si="14"/>
        <v>0.21081081032752991</v>
      </c>
    </row>
    <row r="218" spans="1:12" ht="18.2" customHeight="1">
      <c r="A218" s="45">
        <v>102</v>
      </c>
      <c r="B218" s="44" t="s">
        <v>77</v>
      </c>
      <c r="C218" s="263" t="s">
        <v>27</v>
      </c>
      <c r="D218" s="263"/>
      <c r="E218" s="264">
        <v>3</v>
      </c>
      <c r="F218" s="264"/>
      <c r="G218" s="264"/>
      <c r="H218" s="264">
        <v>0.14776244759559631</v>
      </c>
      <c r="I218" s="272"/>
      <c r="J218" s="45">
        <f>IF(K218&gt;0,MAX($J$20:J217)+1,0)</f>
        <v>102</v>
      </c>
      <c r="K218" s="45" t="str">
        <f t="shared" si="15"/>
        <v>3P4 Obsługa konsumenta Justyna Klejna (JK)</v>
      </c>
      <c r="L218" s="40">
        <f t="shared" si="14"/>
        <v>3</v>
      </c>
    </row>
    <row r="219" spans="1:12" ht="18.2" customHeight="1">
      <c r="A219" s="45">
        <v>103</v>
      </c>
      <c r="B219" s="44" t="s">
        <v>77</v>
      </c>
      <c r="C219" s="263" t="s">
        <v>72</v>
      </c>
      <c r="D219" s="263"/>
      <c r="E219" s="264">
        <v>3</v>
      </c>
      <c r="F219" s="264"/>
      <c r="G219" s="264"/>
      <c r="H219" s="264">
        <v>0.14776244759559631</v>
      </c>
      <c r="I219" s="272"/>
      <c r="J219" s="45">
        <f>IF(K219&gt;0,MAX($J$20:J218)+1,0)</f>
        <v>103</v>
      </c>
      <c r="K219" s="45" t="str">
        <f t="shared" si="15"/>
        <v>2B4P|343404 Obsługa konsumenta Justyna Klejna (JK)</v>
      </c>
      <c r="L219" s="40">
        <f t="shared" si="14"/>
        <v>3</v>
      </c>
    </row>
    <row r="220" spans="1:12" ht="18.2" customHeight="1">
      <c r="A220" s="45">
        <v>104</v>
      </c>
      <c r="B220" s="44" t="s">
        <v>57</v>
      </c>
      <c r="C220" s="263" t="s">
        <v>27</v>
      </c>
      <c r="D220" s="263"/>
      <c r="E220" s="264">
        <v>1</v>
      </c>
      <c r="F220" s="264"/>
      <c r="G220" s="264"/>
      <c r="H220" s="264">
        <v>4.9254149198532104E-2</v>
      </c>
      <c r="I220" s="272"/>
      <c r="J220" s="45">
        <f>IF(K220&gt;0,MAX($J$20:J219)+1,0)</f>
        <v>104</v>
      </c>
      <c r="K220" s="45" t="str">
        <f t="shared" si="15"/>
        <v>3P4 Zajęcia z wychowawcą Justyna Klejna (JK)</v>
      </c>
      <c r="L220" s="40">
        <f t="shared" si="14"/>
        <v>1</v>
      </c>
    </row>
    <row r="221" spans="1:12" ht="25.7" customHeight="1">
      <c r="A221" s="45">
        <v>105</v>
      </c>
      <c r="B221" s="44" t="s">
        <v>67</v>
      </c>
      <c r="C221" s="263" t="s">
        <v>111</v>
      </c>
      <c r="D221" s="263"/>
      <c r="E221" s="264">
        <v>1.2648649215698242</v>
      </c>
      <c r="F221" s="264"/>
      <c r="G221" s="264"/>
      <c r="H221" s="264">
        <v>6.58598393201828E-2</v>
      </c>
      <c r="I221" s="272"/>
      <c r="J221" s="45">
        <f>IF(K221&gt;0,MAX($J$20:J220)+1,0)</f>
        <v>105</v>
      </c>
      <c r="K221" s="45" t="str">
        <f t="shared" si="15"/>
        <v>1P4|gr2 Zajęcia praktyczne - procesy technologiczne w gastronmiii Justyna Klejna (JK)</v>
      </c>
      <c r="L221" s="40">
        <f t="shared" si="14"/>
        <v>1.2648649215698242</v>
      </c>
    </row>
    <row r="222" spans="1:12" ht="26.45" customHeight="1">
      <c r="A222" s="45">
        <v>106</v>
      </c>
      <c r="B222" s="44" t="s">
        <v>71</v>
      </c>
      <c r="C222" s="263" t="s">
        <v>74</v>
      </c>
      <c r="D222" s="263"/>
      <c r="E222" s="264">
        <v>5</v>
      </c>
      <c r="F222" s="264"/>
      <c r="G222" s="264"/>
      <c r="H222" s="264">
        <v>0.24627076089382172</v>
      </c>
      <c r="I222" s="272"/>
      <c r="J222" s="45">
        <f>IF(K222&gt;0,MAX($J$20:J221)+1,0)</f>
        <v>106</v>
      </c>
      <c r="K222" s="45" t="str">
        <f t="shared" si="15"/>
        <v>3P4|gr2 Zajęcia praktyczne z technologii gastronomicznej Justyna Klejna (JK)</v>
      </c>
      <c r="L222" s="40">
        <f t="shared" si="14"/>
        <v>5</v>
      </c>
    </row>
    <row r="223" spans="1:12" ht="26.45" customHeight="1">
      <c r="A223" s="45">
        <v>107</v>
      </c>
      <c r="B223" s="44" t="s">
        <v>69</v>
      </c>
      <c r="C223" s="263" t="s">
        <v>72</v>
      </c>
      <c r="D223" s="263"/>
      <c r="E223" s="264">
        <v>2</v>
      </c>
      <c r="F223" s="264"/>
      <c r="G223" s="264"/>
      <c r="H223" s="264">
        <v>9.8508298397064209E-2</v>
      </c>
      <c r="I223" s="272"/>
      <c r="J223" s="45">
        <f>IF(K223&gt;0,MAX($J$20:J222)+1,0)</f>
        <v>107</v>
      </c>
      <c r="K223" s="45" t="str">
        <f t="shared" si="15"/>
        <v>2B4P|343404 Zajęcia praktyczne z organizacji produkcji gastronomicznej Justyna Klejna (JK)</v>
      </c>
      <c r="L223" s="40">
        <f t="shared" si="14"/>
        <v>2</v>
      </c>
    </row>
    <row r="224" spans="1:12" ht="25.7" customHeight="1">
      <c r="A224" s="45">
        <v>108</v>
      </c>
      <c r="B224" s="44" t="s">
        <v>69</v>
      </c>
      <c r="C224" s="263" t="s">
        <v>74</v>
      </c>
      <c r="D224" s="263"/>
      <c r="E224" s="264">
        <v>2</v>
      </c>
      <c r="F224" s="264"/>
      <c r="G224" s="264"/>
      <c r="H224" s="264">
        <v>9.8508298397064209E-2</v>
      </c>
      <c r="I224" s="272"/>
      <c r="J224" s="45">
        <f>IF(K224&gt;0,MAX($J$20:J223)+1,0)</f>
        <v>108</v>
      </c>
      <c r="K224" s="45" t="str">
        <f t="shared" si="15"/>
        <v>3P4|gr2 Zajęcia praktyczne z organizacji produkcji gastronomicznej Justyna Klejna (JK)</v>
      </c>
      <c r="L224" s="40">
        <f t="shared" si="14"/>
        <v>2</v>
      </c>
    </row>
    <row r="225" spans="1:12" ht="18.2" customHeight="1">
      <c r="A225" s="45">
        <v>109</v>
      </c>
      <c r="B225" s="44" t="s">
        <v>73</v>
      </c>
      <c r="C225" s="263" t="s">
        <v>70</v>
      </c>
      <c r="D225" s="263"/>
      <c r="E225" s="264">
        <v>2</v>
      </c>
      <c r="F225" s="264"/>
      <c r="G225" s="264"/>
      <c r="H225" s="264">
        <v>9.8508298397064209E-2</v>
      </c>
      <c r="I225" s="272"/>
      <c r="J225" s="45">
        <f>IF(K225&gt;0,MAX($J$20:J224)+1,0)</f>
        <v>109</v>
      </c>
      <c r="K225" s="45" t="str">
        <f t="shared" si="15"/>
        <v>3P4|gr1 Zajęcia praktyczne z obsługi konsumenta Justyna Klejna (JK)</v>
      </c>
      <c r="L225" s="40">
        <f t="shared" si="14"/>
        <v>2</v>
      </c>
    </row>
    <row r="226" spans="1:12" ht="18.2" customHeight="1">
      <c r="A226" s="45">
        <v>110</v>
      </c>
      <c r="B226" s="44" t="s">
        <v>73</v>
      </c>
      <c r="C226" s="263" t="s">
        <v>56</v>
      </c>
      <c r="D226" s="263"/>
      <c r="E226" s="264">
        <v>4</v>
      </c>
      <c r="F226" s="264"/>
      <c r="G226" s="264"/>
      <c r="H226" s="264">
        <v>0.21052631735801697</v>
      </c>
      <c r="I226" s="272"/>
      <c r="J226" s="45">
        <f>IF(K226&gt;0,MAX($J$20:J225)+1,0)</f>
        <v>110</v>
      </c>
      <c r="K226" s="45" t="str">
        <f t="shared" si="15"/>
        <v>4B4P|343404 Zajęcia praktyczne z obsługi konsumenta Justyna Klejna (JK)</v>
      </c>
      <c r="L226" s="40">
        <f t="shared" si="14"/>
        <v>4</v>
      </c>
    </row>
    <row r="227" spans="1:12" ht="18.2" customHeight="1">
      <c r="A227" s="45">
        <v>0</v>
      </c>
      <c r="B227" s="42"/>
      <c r="C227" s="265" t="s">
        <v>21</v>
      </c>
      <c r="D227" s="265"/>
      <c r="E227" s="266">
        <v>23.475675731897351</v>
      </c>
      <c r="F227" s="266"/>
      <c r="G227" s="266"/>
      <c r="H227" s="267">
        <v>1.1739374967291949</v>
      </c>
      <c r="I227" s="277"/>
      <c r="J227" s="45">
        <f>IF(K227&gt;0,MAX($J$20:J226)+1,0)</f>
        <v>0</v>
      </c>
      <c r="K227" s="45"/>
      <c r="L227" s="40">
        <f t="shared" si="14"/>
        <v>0</v>
      </c>
    </row>
    <row r="228" spans="1:12" ht="18.2" customHeight="1">
      <c r="A228" s="45">
        <v>0</v>
      </c>
      <c r="B228" s="43"/>
      <c r="C228" s="273" t="s">
        <v>22</v>
      </c>
      <c r="D228" s="273"/>
      <c r="E228" s="274">
        <v>0</v>
      </c>
      <c r="F228" s="274"/>
      <c r="G228" s="274"/>
      <c r="H228" s="273"/>
      <c r="I228" s="278"/>
      <c r="J228" s="45">
        <f>IF(K228&gt;0,MAX($J$20:J227)+1,0)</f>
        <v>0</v>
      </c>
      <c r="K228" s="45"/>
      <c r="L228" s="40">
        <f t="shared" si="14"/>
        <v>0</v>
      </c>
    </row>
    <row r="229" spans="1:12" ht="36.200000000000003" customHeight="1">
      <c r="A229" s="45">
        <v>0</v>
      </c>
      <c r="B229" s="41"/>
      <c r="C229" s="41"/>
      <c r="D229" s="41"/>
      <c r="E229" s="41"/>
      <c r="F229" s="41"/>
      <c r="G229" s="41"/>
      <c r="H229" s="41"/>
      <c r="I229" s="41"/>
      <c r="J229" s="45">
        <f>IF(K229&gt;0,MAX($J$20:J228)+1,0)</f>
        <v>0</v>
      </c>
      <c r="K229" s="45"/>
      <c r="L229" s="40">
        <f t="shared" si="14"/>
        <v>0</v>
      </c>
    </row>
    <row r="230" spans="1:12" ht="1.5" customHeight="1">
      <c r="A230" s="45">
        <v>0</v>
      </c>
      <c r="B230" s="270" t="s">
        <v>112</v>
      </c>
      <c r="C230" s="270"/>
      <c r="D230" s="270"/>
      <c r="E230" s="270"/>
      <c r="F230" s="270"/>
      <c r="G230" s="270"/>
      <c r="H230" s="270"/>
      <c r="I230" s="275"/>
      <c r="J230" s="45">
        <f>IF(K230&gt;0,MAX($J$20:J229)+1,0)</f>
        <v>0</v>
      </c>
      <c r="K230" s="45"/>
      <c r="L230" s="40">
        <f t="shared" si="14"/>
        <v>0</v>
      </c>
    </row>
    <row r="231" spans="1:12" ht="16.7" customHeight="1">
      <c r="A231" s="45">
        <v>0</v>
      </c>
      <c r="B231" s="270"/>
      <c r="C231" s="270"/>
      <c r="D231" s="269"/>
      <c r="E231" s="269"/>
      <c r="F231" s="270"/>
      <c r="G231" s="270"/>
      <c r="H231" s="270"/>
      <c r="I231" s="275"/>
      <c r="J231" s="45">
        <f>IF(K231&gt;0,MAX($J$20:J230)+1,0)</f>
        <v>0</v>
      </c>
      <c r="K231" s="45"/>
      <c r="L231" s="40">
        <f t="shared" si="14"/>
        <v>0</v>
      </c>
    </row>
    <row r="232" spans="1:12" ht="0.75" customHeight="1">
      <c r="A232" s="45">
        <v>0</v>
      </c>
      <c r="B232" s="41"/>
      <c r="C232" s="41"/>
      <c r="D232" s="41"/>
      <c r="E232" s="41"/>
      <c r="F232" s="41"/>
      <c r="G232" s="41"/>
      <c r="H232" s="41"/>
      <c r="I232" s="41"/>
      <c r="J232" s="45">
        <f>IF(K232&gt;0,MAX($J$20:J231)+1,0)</f>
        <v>0</v>
      </c>
      <c r="K232" s="45"/>
      <c r="L232" s="40">
        <f t="shared" si="14"/>
        <v>0</v>
      </c>
    </row>
    <row r="233" spans="1:12" ht="18.2" customHeight="1">
      <c r="A233" s="45">
        <v>0</v>
      </c>
      <c r="B233" s="42" t="s">
        <v>16</v>
      </c>
      <c r="C233" s="265" t="s">
        <v>17</v>
      </c>
      <c r="D233" s="265"/>
      <c r="E233" s="271" t="s">
        <v>18</v>
      </c>
      <c r="F233" s="271"/>
      <c r="G233" s="271"/>
      <c r="H233" s="271" t="s">
        <v>19</v>
      </c>
      <c r="I233" s="276"/>
      <c r="J233" s="45">
        <f>IF(K233&gt;0,MAX($J$20:J232)+1,0)</f>
        <v>0</v>
      </c>
      <c r="K233" s="45"/>
      <c r="L233" s="40">
        <f t="shared" si="14"/>
        <v>0</v>
      </c>
    </row>
    <row r="234" spans="1:12" ht="18.2" customHeight="1">
      <c r="A234" s="45">
        <v>111</v>
      </c>
      <c r="B234" s="44" t="s">
        <v>35</v>
      </c>
      <c r="C234" s="263" t="s">
        <v>37</v>
      </c>
      <c r="D234" s="263"/>
      <c r="E234" s="264">
        <v>14.999999046325684</v>
      </c>
      <c r="F234" s="264"/>
      <c r="G234" s="264"/>
      <c r="H234" s="264">
        <v>0.65217387676239014</v>
      </c>
      <c r="I234" s="272"/>
      <c r="J234" s="45">
        <f>IF(K234&gt;0,MAX($J$20:J233)+1,0)</f>
        <v>111</v>
      </c>
      <c r="K234" s="45" t="str">
        <f t="shared" ref="K234:K246" si="16">CONCATENATE(C234," ",B234," ",$B$230)</f>
        <v>INT2 Obowiązki wychowawcy w internacie/bursie Anna Małgorzata Kowalik (Ko)</v>
      </c>
      <c r="L234" s="40">
        <f t="shared" si="14"/>
        <v>14.999999046325684</v>
      </c>
    </row>
    <row r="235" spans="1:12" ht="18.2" customHeight="1">
      <c r="A235" s="45">
        <v>112</v>
      </c>
      <c r="B235" s="44" t="s">
        <v>57</v>
      </c>
      <c r="C235" s="263" t="s">
        <v>31</v>
      </c>
      <c r="D235" s="263"/>
      <c r="E235" s="264">
        <v>1</v>
      </c>
      <c r="F235" s="264"/>
      <c r="G235" s="264"/>
      <c r="H235" s="264">
        <v>4.3013252317905426E-2</v>
      </c>
      <c r="I235" s="272"/>
      <c r="J235" s="45">
        <f>IF(K235&gt;0,MAX($J$20:J234)+1,0)</f>
        <v>112</v>
      </c>
      <c r="K235" s="45" t="str">
        <f t="shared" si="16"/>
        <v>1P4 Zajęcia z wychowawcą Anna Małgorzata Kowalik (Ko)</v>
      </c>
      <c r="L235" s="40">
        <f t="shared" si="14"/>
        <v>1</v>
      </c>
    </row>
    <row r="236" spans="1:12" ht="18.2" customHeight="1">
      <c r="A236" s="45">
        <v>113</v>
      </c>
      <c r="B236" s="44" t="s">
        <v>113</v>
      </c>
      <c r="C236" s="263" t="s">
        <v>72</v>
      </c>
      <c r="D236" s="263"/>
      <c r="E236" s="264">
        <v>2</v>
      </c>
      <c r="F236" s="264"/>
      <c r="G236" s="264"/>
      <c r="H236" s="264">
        <v>8.1376425921916962E-2</v>
      </c>
      <c r="I236" s="272"/>
      <c r="J236" s="45">
        <f>IF(K236&gt;0,MAX($J$20:J235)+1,0)</f>
        <v>113</v>
      </c>
      <c r="K236" s="45" t="str">
        <f t="shared" si="16"/>
        <v>2B4P|343404 Planowanie i rachunkowość w gastronomii Anna Małgorzata Kowalik (Ko)</v>
      </c>
      <c r="L236" s="40">
        <f t="shared" si="14"/>
        <v>2</v>
      </c>
    </row>
    <row r="237" spans="1:12" ht="18.2" customHeight="1">
      <c r="A237" s="45">
        <v>114</v>
      </c>
      <c r="B237" s="44" t="s">
        <v>114</v>
      </c>
      <c r="C237" s="263" t="s">
        <v>49</v>
      </c>
      <c r="D237" s="263"/>
      <c r="E237" s="264">
        <v>1</v>
      </c>
      <c r="F237" s="264"/>
      <c r="G237" s="264"/>
      <c r="H237" s="264">
        <v>2.0460357889533043E-2</v>
      </c>
      <c r="I237" s="272"/>
      <c r="J237" s="45">
        <f>IF(K237&gt;0,MAX($J$20:J236)+1,0)</f>
        <v>114</v>
      </c>
      <c r="K237" s="45" t="str">
        <f t="shared" si="16"/>
        <v>1KKZ Zbyt produktów rolnych Anna Małgorzata Kowalik (Ko)</v>
      </c>
      <c r="L237" s="40">
        <f t="shared" si="14"/>
        <v>1</v>
      </c>
    </row>
    <row r="238" spans="1:12" ht="18.2" customHeight="1">
      <c r="A238" s="45">
        <v>115</v>
      </c>
      <c r="B238" s="44" t="s">
        <v>115</v>
      </c>
      <c r="C238" s="263" t="s">
        <v>43</v>
      </c>
      <c r="D238" s="263"/>
      <c r="E238" s="264">
        <v>1</v>
      </c>
      <c r="F238" s="264"/>
      <c r="G238" s="264"/>
      <c r="H238" s="264">
        <v>4.0688212960958481E-2</v>
      </c>
      <c r="I238" s="272"/>
      <c r="J238" s="45">
        <f>IF(K238&gt;0,MAX($J$20:J237)+1,0)</f>
        <v>115</v>
      </c>
      <c r="K238" s="45" t="str">
        <f t="shared" si="16"/>
        <v>2B4P|311515 Działalność gospodarcza w rolnictwie Anna Małgorzata Kowalik (Ko)</v>
      </c>
      <c r="L238" s="40">
        <f t="shared" si="14"/>
        <v>1</v>
      </c>
    </row>
    <row r="239" spans="1:12" ht="25.7" customHeight="1">
      <c r="A239" s="45">
        <v>116</v>
      </c>
      <c r="B239" s="44" t="s">
        <v>116</v>
      </c>
      <c r="C239" s="263" t="s">
        <v>72</v>
      </c>
      <c r="D239" s="263"/>
      <c r="E239" s="264">
        <v>1</v>
      </c>
      <c r="F239" s="264"/>
      <c r="G239" s="264"/>
      <c r="H239" s="264">
        <v>4.0688212960958481E-2</v>
      </c>
      <c r="I239" s="272"/>
      <c r="J239" s="45">
        <f>IF(K239&gt;0,MAX($J$20:J238)+1,0)</f>
        <v>116</v>
      </c>
      <c r="K239" s="45" t="str">
        <f t="shared" si="16"/>
        <v>2B4P|343404 Podejmowanie i prowadzenie działalności gospodarczej Anna Małgorzata Kowalik (Ko)</v>
      </c>
      <c r="L239" s="40">
        <f t="shared" si="14"/>
        <v>1</v>
      </c>
    </row>
    <row r="240" spans="1:12" ht="26.45" customHeight="1">
      <c r="A240" s="45">
        <v>117</v>
      </c>
      <c r="B240" s="44" t="s">
        <v>116</v>
      </c>
      <c r="C240" s="263" t="s">
        <v>27</v>
      </c>
      <c r="D240" s="263"/>
      <c r="E240" s="264">
        <v>1</v>
      </c>
      <c r="F240" s="264"/>
      <c r="G240" s="264"/>
      <c r="H240" s="264">
        <v>4.0688212960958481E-2</v>
      </c>
      <c r="I240" s="272"/>
      <c r="J240" s="45">
        <f>IF(K240&gt;0,MAX($J$20:J239)+1,0)</f>
        <v>117</v>
      </c>
      <c r="K240" s="45" t="str">
        <f t="shared" si="16"/>
        <v>3P4 Podejmowanie i prowadzenie działalności gospodarczej Anna Małgorzata Kowalik (Ko)</v>
      </c>
      <c r="L240" s="40">
        <f t="shared" si="14"/>
        <v>1</v>
      </c>
    </row>
    <row r="241" spans="1:12" ht="18.2" customHeight="1">
      <c r="A241" s="45">
        <v>118</v>
      </c>
      <c r="B241" s="44" t="s">
        <v>117</v>
      </c>
      <c r="C241" s="263" t="s">
        <v>28</v>
      </c>
      <c r="D241" s="263"/>
      <c r="E241" s="264">
        <v>1</v>
      </c>
      <c r="F241" s="264"/>
      <c r="G241" s="264"/>
      <c r="H241" s="264">
        <v>4.0688212960958481E-2</v>
      </c>
      <c r="I241" s="272"/>
      <c r="J241" s="45">
        <f>IF(K241&gt;0,MAX($J$20:J240)+1,0)</f>
        <v>118</v>
      </c>
      <c r="K241" s="45" t="str">
        <f t="shared" si="16"/>
        <v>3B4 Działalność gospodarcza Anna Małgorzata Kowalik (Ko)</v>
      </c>
      <c r="L241" s="40">
        <f t="shared" si="14"/>
        <v>1</v>
      </c>
    </row>
    <row r="242" spans="1:12" ht="18.2" customHeight="1">
      <c r="A242" s="45">
        <v>119</v>
      </c>
      <c r="B242" s="44" t="s">
        <v>117</v>
      </c>
      <c r="C242" s="263" t="s">
        <v>29</v>
      </c>
      <c r="D242" s="263"/>
      <c r="E242" s="264">
        <v>1</v>
      </c>
      <c r="F242" s="264"/>
      <c r="G242" s="264"/>
      <c r="H242" s="264">
        <v>4.0688212960958481E-2</v>
      </c>
      <c r="I242" s="272"/>
      <c r="J242" s="45">
        <f>IF(K242&gt;0,MAX($J$20:J241)+1,0)</f>
        <v>119</v>
      </c>
      <c r="K242" s="45" t="str">
        <f t="shared" si="16"/>
        <v>2B4 Działalność gospodarcza Anna Małgorzata Kowalik (Ko)</v>
      </c>
      <c r="L242" s="40">
        <f t="shared" si="14"/>
        <v>1</v>
      </c>
    </row>
    <row r="243" spans="1:12" ht="18.2" customHeight="1">
      <c r="A243" s="45">
        <v>120</v>
      </c>
      <c r="B243" s="44" t="s">
        <v>118</v>
      </c>
      <c r="C243" s="263" t="s">
        <v>29</v>
      </c>
      <c r="D243" s="263"/>
      <c r="E243" s="264">
        <v>1</v>
      </c>
      <c r="F243" s="264"/>
      <c r="G243" s="264"/>
      <c r="H243" s="264">
        <v>4.0688212960958481E-2</v>
      </c>
      <c r="I243" s="272"/>
      <c r="J243" s="45">
        <f>IF(K243&gt;0,MAX($J$20:J242)+1,0)</f>
        <v>120</v>
      </c>
      <c r="K243" s="45" t="str">
        <f t="shared" si="16"/>
        <v>2B4 Podstawy przedsiębiorczości Anna Małgorzata Kowalik (Ko)</v>
      </c>
      <c r="L243" s="40">
        <f t="shared" si="14"/>
        <v>1</v>
      </c>
    </row>
    <row r="244" spans="1:12" ht="18.2" customHeight="1">
      <c r="A244" s="45">
        <v>121</v>
      </c>
      <c r="B244" s="44" t="s">
        <v>118</v>
      </c>
      <c r="C244" s="263" t="s">
        <v>55</v>
      </c>
      <c r="D244" s="263"/>
      <c r="E244" s="264">
        <v>1</v>
      </c>
      <c r="F244" s="264"/>
      <c r="G244" s="264"/>
      <c r="H244" s="264">
        <v>4.0688212960958481E-2</v>
      </c>
      <c r="I244" s="272"/>
      <c r="J244" s="45">
        <f>IF(K244&gt;0,MAX($J$20:J243)+1,0)</f>
        <v>121</v>
      </c>
      <c r="K244" s="45" t="str">
        <f t="shared" si="16"/>
        <v>2B4P Podstawy przedsiębiorczości Anna Małgorzata Kowalik (Ko)</v>
      </c>
      <c r="L244" s="40">
        <f t="shared" si="14"/>
        <v>1</v>
      </c>
    </row>
    <row r="245" spans="1:12" ht="18.2" customHeight="1">
      <c r="A245" s="45">
        <v>122</v>
      </c>
      <c r="B245" s="44" t="s">
        <v>118</v>
      </c>
      <c r="C245" s="263" t="s">
        <v>33</v>
      </c>
      <c r="D245" s="263"/>
      <c r="E245" s="264">
        <v>1</v>
      </c>
      <c r="F245" s="264"/>
      <c r="G245" s="264"/>
      <c r="H245" s="264">
        <v>4.3013252317905426E-2</v>
      </c>
      <c r="I245" s="272"/>
      <c r="J245" s="45">
        <f>IF(K245&gt;0,MAX($J$20:J244)+1,0)</f>
        <v>122</v>
      </c>
      <c r="K245" s="45" t="str">
        <f t="shared" si="16"/>
        <v>1B4 Podstawy przedsiębiorczości Anna Małgorzata Kowalik (Ko)</v>
      </c>
      <c r="L245" s="40">
        <f t="shared" si="14"/>
        <v>1</v>
      </c>
    </row>
    <row r="246" spans="1:12" ht="18.2" customHeight="1">
      <c r="A246" s="45">
        <v>123</v>
      </c>
      <c r="B246" s="44" t="s">
        <v>118</v>
      </c>
      <c r="C246" s="263" t="s">
        <v>31</v>
      </c>
      <c r="D246" s="263"/>
      <c r="E246" s="264">
        <v>1</v>
      </c>
      <c r="F246" s="264"/>
      <c r="G246" s="264"/>
      <c r="H246" s="264">
        <v>4.3013252317905426E-2</v>
      </c>
      <c r="I246" s="272"/>
      <c r="J246" s="45">
        <f>IF(K246&gt;0,MAX($J$20:J245)+1,0)</f>
        <v>123</v>
      </c>
      <c r="K246" s="45" t="str">
        <f t="shared" si="16"/>
        <v>1P4 Podstawy przedsiębiorczości Anna Małgorzata Kowalik (Ko)</v>
      </c>
      <c r="L246" s="40">
        <f t="shared" si="14"/>
        <v>1</v>
      </c>
    </row>
    <row r="247" spans="1:12" ht="18.2" customHeight="1">
      <c r="A247" s="45">
        <v>0</v>
      </c>
      <c r="B247" s="42"/>
      <c r="C247" s="265" t="s">
        <v>21</v>
      </c>
      <c r="D247" s="265"/>
      <c r="E247" s="266">
        <v>27.999999046325701</v>
      </c>
      <c r="F247" s="266"/>
      <c r="G247" s="266"/>
      <c r="H247" s="267">
        <v>1.1678679082542656</v>
      </c>
      <c r="I247" s="277"/>
      <c r="J247" s="45">
        <f>IF(K247&gt;0,MAX($J$20:J246)+1,0)</f>
        <v>0</v>
      </c>
      <c r="K247" s="45"/>
      <c r="L247" s="40">
        <f t="shared" si="14"/>
        <v>0</v>
      </c>
    </row>
    <row r="248" spans="1:12" ht="18.2" customHeight="1">
      <c r="A248" s="45">
        <v>0</v>
      </c>
      <c r="B248" s="43"/>
      <c r="C248" s="273" t="s">
        <v>22</v>
      </c>
      <c r="D248" s="273"/>
      <c r="E248" s="274">
        <v>0</v>
      </c>
      <c r="F248" s="274"/>
      <c r="G248" s="274"/>
      <c r="H248" s="273"/>
      <c r="I248" s="278"/>
      <c r="J248" s="45">
        <f>IF(K248&gt;0,MAX($J$20:J247)+1,0)</f>
        <v>0</v>
      </c>
      <c r="K248" s="45"/>
      <c r="L248" s="40">
        <f t="shared" si="14"/>
        <v>0</v>
      </c>
    </row>
    <row r="249" spans="1:12" ht="35.450000000000003" customHeight="1">
      <c r="A249" s="45">
        <v>0</v>
      </c>
      <c r="B249" s="41"/>
      <c r="C249" s="41"/>
      <c r="D249" s="41"/>
      <c r="E249" s="41"/>
      <c r="F249" s="41"/>
      <c r="G249" s="41"/>
      <c r="H249" s="41"/>
      <c r="I249" s="41"/>
      <c r="J249" s="45">
        <f>IF(K249&gt;0,MAX($J$20:J248)+1,0)</f>
        <v>0</v>
      </c>
      <c r="K249" s="45"/>
      <c r="L249" s="40">
        <f t="shared" si="14"/>
        <v>0</v>
      </c>
    </row>
    <row r="250" spans="1:12" ht="1.5" customHeight="1">
      <c r="A250" s="45">
        <v>0</v>
      </c>
      <c r="B250" s="270" t="s">
        <v>119</v>
      </c>
      <c r="C250" s="270"/>
      <c r="D250" s="270"/>
      <c r="E250" s="270"/>
      <c r="F250" s="270"/>
      <c r="G250" s="270"/>
      <c r="H250" s="270"/>
      <c r="I250" s="275"/>
      <c r="J250" s="45">
        <f>IF(K250&gt;0,MAX($J$20:J249)+1,0)</f>
        <v>0</v>
      </c>
      <c r="K250" s="45"/>
      <c r="L250" s="40">
        <f t="shared" si="14"/>
        <v>0</v>
      </c>
    </row>
    <row r="251" spans="1:12" ht="16.7" customHeight="1">
      <c r="A251" s="45">
        <v>0</v>
      </c>
      <c r="B251" s="270"/>
      <c r="C251" s="270"/>
      <c r="D251" s="269"/>
      <c r="E251" s="269"/>
      <c r="F251" s="270"/>
      <c r="G251" s="270"/>
      <c r="H251" s="270"/>
      <c r="I251" s="275"/>
      <c r="J251" s="45">
        <f>IF(K251&gt;0,MAX($J$20:J250)+1,0)</f>
        <v>0</v>
      </c>
      <c r="K251" s="45"/>
      <c r="L251" s="40">
        <f t="shared" si="14"/>
        <v>0</v>
      </c>
    </row>
    <row r="252" spans="1:12" ht="0.75" customHeight="1">
      <c r="A252" s="45">
        <v>0</v>
      </c>
      <c r="B252" s="41"/>
      <c r="C252" s="41"/>
      <c r="D252" s="41"/>
      <c r="E252" s="41"/>
      <c r="F252" s="41"/>
      <c r="G252" s="41"/>
      <c r="H252" s="41"/>
      <c r="I252" s="41"/>
      <c r="J252" s="45">
        <f>IF(K252&gt;0,MAX($J$20:J251)+1,0)</f>
        <v>0</v>
      </c>
      <c r="K252" s="45"/>
      <c r="L252" s="40">
        <f t="shared" si="14"/>
        <v>0</v>
      </c>
    </row>
    <row r="253" spans="1:12" ht="18.2" customHeight="1">
      <c r="A253" s="45">
        <v>0</v>
      </c>
      <c r="B253" s="42" t="s">
        <v>16</v>
      </c>
      <c r="C253" s="265" t="s">
        <v>17</v>
      </c>
      <c r="D253" s="265"/>
      <c r="E253" s="271" t="s">
        <v>18</v>
      </c>
      <c r="F253" s="271"/>
      <c r="G253" s="271"/>
      <c r="H253" s="271" t="s">
        <v>19</v>
      </c>
      <c r="I253" s="276"/>
      <c r="J253" s="45">
        <f>IF(K253&gt;0,MAX($J$20:J252)+1,0)</f>
        <v>0</v>
      </c>
      <c r="K253" s="45"/>
      <c r="L253" s="40">
        <f t="shared" si="14"/>
        <v>0</v>
      </c>
    </row>
    <row r="254" spans="1:12" ht="18.2" customHeight="1">
      <c r="A254" s="45">
        <v>124</v>
      </c>
      <c r="B254" s="44" t="s">
        <v>120</v>
      </c>
      <c r="C254" s="263" t="s">
        <v>121</v>
      </c>
      <c r="D254" s="263"/>
      <c r="E254" s="264">
        <v>5</v>
      </c>
      <c r="F254" s="264"/>
      <c r="G254" s="264"/>
      <c r="H254" s="264">
        <v>0.22727273404598236</v>
      </c>
      <c r="I254" s="272"/>
      <c r="J254" s="45">
        <f>IF(K254&gt;0,MAX($J$20:J253)+1,0)</f>
        <v>124</v>
      </c>
      <c r="K254" s="45" t="str">
        <f t="shared" ref="K254:K259" si="17">CONCATENATE(C254," ",B254," ",$B$250)</f>
        <v>4B4P|311515|gr1 Zajęcia praktyczne M.46 Mariusz Kubina  (MK)</v>
      </c>
      <c r="L254" s="40">
        <f t="shared" si="14"/>
        <v>5</v>
      </c>
    </row>
    <row r="255" spans="1:12" ht="18.2" customHeight="1">
      <c r="A255" s="45">
        <v>125</v>
      </c>
      <c r="B255" s="44" t="s">
        <v>122</v>
      </c>
      <c r="C255" s="263" t="s">
        <v>65</v>
      </c>
      <c r="D255" s="263"/>
      <c r="E255" s="264">
        <v>1</v>
      </c>
      <c r="F255" s="264"/>
      <c r="G255" s="264"/>
      <c r="H255" s="264">
        <v>5.55555559694767E-2</v>
      </c>
      <c r="I255" s="272"/>
      <c r="J255" s="45">
        <f>IF(K255&gt;0,MAX($J$20:J254)+1,0)</f>
        <v>125</v>
      </c>
      <c r="K255" s="45" t="str">
        <f t="shared" si="17"/>
        <v>4B4P|311515 Eksploatacja systemów agrotronicznych Mariusz Kubina  (MK)</v>
      </c>
      <c r="L255" s="40">
        <f t="shared" si="14"/>
        <v>1</v>
      </c>
    </row>
    <row r="256" spans="1:12" ht="18.2" customHeight="1">
      <c r="A256" s="45">
        <v>126</v>
      </c>
      <c r="B256" s="44" t="s">
        <v>83</v>
      </c>
      <c r="C256" s="263" t="s">
        <v>123</v>
      </c>
      <c r="D256" s="263"/>
      <c r="E256" s="264">
        <v>6</v>
      </c>
      <c r="F256" s="264"/>
      <c r="G256" s="264"/>
      <c r="H256" s="264">
        <v>0.28074866533279419</v>
      </c>
      <c r="I256" s="272"/>
      <c r="J256" s="45">
        <f>IF(K256&gt;0,MAX($J$20:J255)+1,0)</f>
        <v>126</v>
      </c>
      <c r="K256" s="45" t="str">
        <f t="shared" si="17"/>
        <v>2B4|gr1 Eksploatacja pojazdów rolniczych Mariusz Kubina  (MK)</v>
      </c>
      <c r="L256" s="40">
        <f t="shared" si="14"/>
        <v>6</v>
      </c>
    </row>
    <row r="257" spans="1:12" ht="18.2" customHeight="1">
      <c r="A257" s="45">
        <v>127</v>
      </c>
      <c r="B257" s="44" t="s">
        <v>124</v>
      </c>
      <c r="C257" s="263" t="s">
        <v>125</v>
      </c>
      <c r="D257" s="263"/>
      <c r="E257" s="264">
        <v>51</v>
      </c>
      <c r="F257" s="264"/>
      <c r="G257" s="264"/>
      <c r="H257" s="264">
        <v>7.083333283662796E-2</v>
      </c>
      <c r="I257" s="272"/>
      <c r="J257" s="45">
        <f>IF(K257&gt;0,MAX($J$20:J256)+1,0)</f>
        <v>127</v>
      </c>
      <c r="K257" s="45" t="str">
        <f t="shared" si="17"/>
        <v>ko3T nauka pracy kombajnem zbożowym Mariusz Kubina  (MK)</v>
      </c>
      <c r="L257" s="40">
        <f t="shared" si="14"/>
        <v>51</v>
      </c>
    </row>
    <row r="258" spans="1:12" ht="18.2" customHeight="1">
      <c r="A258" s="45">
        <v>128</v>
      </c>
      <c r="B258" s="44" t="s">
        <v>80</v>
      </c>
      <c r="C258" s="263" t="s">
        <v>43</v>
      </c>
      <c r="D258" s="263"/>
      <c r="E258" s="264">
        <v>6</v>
      </c>
      <c r="F258" s="264"/>
      <c r="G258" s="264"/>
      <c r="H258" s="264">
        <v>0.28074866533279419</v>
      </c>
      <c r="I258" s="272"/>
      <c r="J258" s="45">
        <f>IF(K258&gt;0,MAX($J$20:J257)+1,0)</f>
        <v>128</v>
      </c>
      <c r="K258" s="45" t="str">
        <f t="shared" si="17"/>
        <v>2B4P|311515 Eksploatacja maszyn rolniczych Mariusz Kubina  (MK)</v>
      </c>
      <c r="L258" s="40">
        <f t="shared" si="14"/>
        <v>6</v>
      </c>
    </row>
    <row r="259" spans="1:12" ht="18.2" customHeight="1">
      <c r="A259" s="45">
        <v>129</v>
      </c>
      <c r="B259" s="44" t="s">
        <v>80</v>
      </c>
      <c r="C259" s="263" t="s">
        <v>123</v>
      </c>
      <c r="D259" s="263"/>
      <c r="E259" s="264">
        <v>6</v>
      </c>
      <c r="F259" s="264"/>
      <c r="G259" s="264"/>
      <c r="H259" s="264">
        <v>0.28074866533279419</v>
      </c>
      <c r="I259" s="272"/>
      <c r="J259" s="45">
        <f>IF(K259&gt;0,MAX($J$20:J258)+1,0)</f>
        <v>129</v>
      </c>
      <c r="K259" s="45" t="str">
        <f t="shared" si="17"/>
        <v>2B4|gr1 Eksploatacja maszyn rolniczych Mariusz Kubina  (MK)</v>
      </c>
      <c r="L259" s="40">
        <f t="shared" si="14"/>
        <v>6</v>
      </c>
    </row>
    <row r="260" spans="1:12" ht="18.2" customHeight="1">
      <c r="A260" s="45">
        <v>0</v>
      </c>
      <c r="B260" s="42"/>
      <c r="C260" s="265" t="s">
        <v>21</v>
      </c>
      <c r="D260" s="265"/>
      <c r="E260" s="266">
        <v>24</v>
      </c>
      <c r="F260" s="266"/>
      <c r="G260" s="266"/>
      <c r="H260" s="267">
        <v>1.1959076188504687</v>
      </c>
      <c r="I260" s="277"/>
      <c r="J260" s="45">
        <f>IF(K260&gt;0,MAX($J$20:J259)+1,0)</f>
        <v>0</v>
      </c>
      <c r="K260" s="45"/>
      <c r="L260" s="40">
        <f t="shared" si="14"/>
        <v>0</v>
      </c>
    </row>
    <row r="261" spans="1:12" ht="18.2" customHeight="1">
      <c r="A261" s="45">
        <v>0</v>
      </c>
      <c r="B261" s="43"/>
      <c r="C261" s="273" t="s">
        <v>22</v>
      </c>
      <c r="D261" s="273"/>
      <c r="E261" s="274">
        <v>51</v>
      </c>
      <c r="F261" s="274"/>
      <c r="G261" s="274"/>
      <c r="H261" s="273"/>
      <c r="I261" s="278"/>
      <c r="J261" s="45">
        <f>IF(K261&gt;0,MAX($J$20:J260)+1,0)</f>
        <v>0</v>
      </c>
      <c r="K261" s="45"/>
      <c r="L261" s="40">
        <f t="shared" si="14"/>
        <v>0</v>
      </c>
    </row>
    <row r="262" spans="1:12" ht="36.200000000000003" customHeight="1">
      <c r="A262" s="45">
        <v>0</v>
      </c>
      <c r="B262" s="41"/>
      <c r="C262" s="41"/>
      <c r="D262" s="41"/>
      <c r="E262" s="41"/>
      <c r="F262" s="41"/>
      <c r="G262" s="41"/>
      <c r="H262" s="41"/>
      <c r="I262" s="41"/>
      <c r="J262" s="45">
        <f>IF(K262&gt;0,MAX($J$20:J261)+1,0)</f>
        <v>0</v>
      </c>
      <c r="K262" s="45"/>
      <c r="L262" s="40">
        <f t="shared" si="14"/>
        <v>0</v>
      </c>
    </row>
    <row r="263" spans="1:12" ht="1.5" customHeight="1">
      <c r="A263" s="45">
        <v>0</v>
      </c>
      <c r="B263" s="270" t="s">
        <v>126</v>
      </c>
      <c r="C263" s="270"/>
      <c r="D263" s="270"/>
      <c r="E263" s="270"/>
      <c r="F263" s="270"/>
      <c r="G263" s="270"/>
      <c r="H263" s="270"/>
      <c r="I263" s="275"/>
      <c r="J263" s="45">
        <f>IF(K263&gt;0,MAX($J$20:J262)+1,0)</f>
        <v>0</v>
      </c>
      <c r="K263" s="45"/>
      <c r="L263" s="40">
        <f t="shared" si="14"/>
        <v>0</v>
      </c>
    </row>
    <row r="264" spans="1:12" ht="16.7" customHeight="1">
      <c r="A264" s="45">
        <v>0</v>
      </c>
      <c r="B264" s="270"/>
      <c r="C264" s="270"/>
      <c r="D264" s="269"/>
      <c r="E264" s="269"/>
      <c r="F264" s="270"/>
      <c r="G264" s="270"/>
      <c r="H264" s="270"/>
      <c r="I264" s="275"/>
      <c r="J264" s="45">
        <f>IF(K264&gt;0,MAX($J$20:J263)+1,0)</f>
        <v>0</v>
      </c>
      <c r="K264" s="45"/>
      <c r="L264" s="40">
        <f t="shared" si="14"/>
        <v>0</v>
      </c>
    </row>
    <row r="265" spans="1:12" ht="0.75" customHeight="1">
      <c r="A265" s="45">
        <v>0</v>
      </c>
      <c r="B265" s="41"/>
      <c r="C265" s="41"/>
      <c r="D265" s="41"/>
      <c r="E265" s="41"/>
      <c r="F265" s="41"/>
      <c r="G265" s="41"/>
      <c r="H265" s="41"/>
      <c r="I265" s="41"/>
      <c r="J265" s="45">
        <f>IF(K265&gt;0,MAX($J$20:J264)+1,0)</f>
        <v>0</v>
      </c>
      <c r="K265" s="45"/>
      <c r="L265" s="40">
        <f t="shared" si="14"/>
        <v>0</v>
      </c>
    </row>
    <row r="266" spans="1:12" ht="18.2" customHeight="1">
      <c r="A266" s="45">
        <v>0</v>
      </c>
      <c r="B266" s="42" t="s">
        <v>16</v>
      </c>
      <c r="C266" s="265" t="s">
        <v>17</v>
      </c>
      <c r="D266" s="265"/>
      <c r="E266" s="271" t="s">
        <v>18</v>
      </c>
      <c r="F266" s="271"/>
      <c r="G266" s="271"/>
      <c r="H266" s="271" t="s">
        <v>19</v>
      </c>
      <c r="I266" s="276"/>
      <c r="J266" s="45">
        <f>IF(K266&gt;0,MAX($J$20:J265)+1,0)</f>
        <v>0</v>
      </c>
      <c r="K266" s="45"/>
      <c r="L266" s="40">
        <f t="shared" si="14"/>
        <v>0</v>
      </c>
    </row>
    <row r="267" spans="1:12" ht="18.2" customHeight="1">
      <c r="A267" s="45">
        <v>130</v>
      </c>
      <c r="B267" s="44" t="s">
        <v>35</v>
      </c>
      <c r="C267" s="263" t="s">
        <v>36</v>
      </c>
      <c r="D267" s="263"/>
      <c r="E267" s="264">
        <v>13</v>
      </c>
      <c r="F267" s="264"/>
      <c r="G267" s="264"/>
      <c r="H267" s="264">
        <v>0.51999998092651367</v>
      </c>
      <c r="I267" s="272"/>
      <c r="J267" s="45">
        <f>IF(K267&gt;0,MAX($J$20:J266)+1,0)</f>
        <v>130</v>
      </c>
      <c r="K267" s="45" t="str">
        <f>CONCATENATE(C267," ",B267," ",$B$263)</f>
        <v>INT1 Obowiązki wychowawcy w internacie/bursie Beata Maria Maluga (BM)</v>
      </c>
      <c r="L267" s="40">
        <f t="shared" si="14"/>
        <v>13</v>
      </c>
    </row>
    <row r="268" spans="1:12" ht="18.2" customHeight="1">
      <c r="A268" s="45">
        <v>131</v>
      </c>
      <c r="B268" s="44" t="s">
        <v>35</v>
      </c>
      <c r="C268" s="263" t="s">
        <v>127</v>
      </c>
      <c r="D268" s="263"/>
      <c r="E268" s="264">
        <v>5.9999995231628418</v>
      </c>
      <c r="F268" s="264"/>
      <c r="G268" s="264"/>
      <c r="H268" s="264">
        <v>0.23999997973442078</v>
      </c>
      <c r="I268" s="272"/>
      <c r="J268" s="45">
        <f>IF(K268&gt;0,MAX($J$20:J267)+1,0)</f>
        <v>131</v>
      </c>
      <c r="K268" s="45" t="str">
        <f>CONCATENATE(C268," ",B268," ",$B$263)</f>
        <v>INT3 Obowiązki wychowawcy w internacie/bursie Beata Maria Maluga (BM)</v>
      </c>
      <c r="L268" s="40">
        <f t="shared" si="14"/>
        <v>5.9999995231628418</v>
      </c>
    </row>
    <row r="269" spans="1:12" ht="18.2" customHeight="1">
      <c r="A269" s="45">
        <v>132</v>
      </c>
      <c r="B269" s="44" t="s">
        <v>96</v>
      </c>
      <c r="C269" s="263" t="s">
        <v>128</v>
      </c>
      <c r="D269" s="263"/>
      <c r="E269" s="264">
        <v>3</v>
      </c>
      <c r="F269" s="264"/>
      <c r="G269" s="264"/>
      <c r="H269" s="264">
        <v>0.11871657520532608</v>
      </c>
      <c r="I269" s="272"/>
      <c r="J269" s="45">
        <f>IF(K269&gt;0,MAX($J$20:J268)+1,0)</f>
        <v>132</v>
      </c>
      <c r="K269" s="45" t="str">
        <f>CONCATENATE(C269," ",B269," ",$B$263)</f>
        <v>1P4|dz+1PT|dz Wychowanie fizyczne Beata Maria Maluga (BM)</v>
      </c>
      <c r="L269" s="40">
        <f t="shared" si="14"/>
        <v>3</v>
      </c>
    </row>
    <row r="270" spans="1:12" ht="18.2" customHeight="1">
      <c r="A270" s="45">
        <v>133</v>
      </c>
      <c r="B270" s="44" t="s">
        <v>96</v>
      </c>
      <c r="C270" s="263" t="s">
        <v>129</v>
      </c>
      <c r="D270" s="263"/>
      <c r="E270" s="264">
        <v>3</v>
      </c>
      <c r="F270" s="264"/>
      <c r="G270" s="264"/>
      <c r="H270" s="264">
        <v>0.11229946464300156</v>
      </c>
      <c r="I270" s="272"/>
      <c r="J270" s="45">
        <f>IF(K270&gt;0,MAX($J$20:J269)+1,0)</f>
        <v>133</v>
      </c>
      <c r="K270" s="45" t="str">
        <f>CONCATENATE(C270," ",B270," ",$B$263)</f>
        <v>2B4P|dz+3P4|dz Wychowanie fizyczne Beata Maria Maluga (BM)</v>
      </c>
      <c r="L270" s="40">
        <f t="shared" si="14"/>
        <v>3</v>
      </c>
    </row>
    <row r="271" spans="1:12" ht="18.2" customHeight="1">
      <c r="A271" s="45">
        <v>134</v>
      </c>
      <c r="B271" s="44" t="s">
        <v>96</v>
      </c>
      <c r="C271" s="263" t="s">
        <v>130</v>
      </c>
      <c r="D271" s="263"/>
      <c r="E271" s="264">
        <v>3</v>
      </c>
      <c r="F271" s="264"/>
      <c r="G271" s="264"/>
      <c r="H271" s="264">
        <v>0.11999999731779099</v>
      </c>
      <c r="I271" s="272"/>
      <c r="J271" s="45">
        <f>IF(K271&gt;0,MAX($J$20:J270)+1,0)</f>
        <v>134</v>
      </c>
      <c r="K271" s="45" t="str">
        <f>CONCATENATE(C271," ",B271," ",$B$263)</f>
        <v>4B4P|dz Wychowanie fizyczne Beata Maria Maluga (BM)</v>
      </c>
      <c r="L271" s="40">
        <f t="shared" si="14"/>
        <v>3</v>
      </c>
    </row>
    <row r="272" spans="1:12" ht="18.2" customHeight="1">
      <c r="A272" s="45">
        <v>0</v>
      </c>
      <c r="B272" s="42"/>
      <c r="C272" s="265" t="s">
        <v>21</v>
      </c>
      <c r="D272" s="265"/>
      <c r="E272" s="266">
        <v>27.999999523162838</v>
      </c>
      <c r="F272" s="266"/>
      <c r="G272" s="266"/>
      <c r="H272" s="267">
        <v>1.111015997827054</v>
      </c>
      <c r="I272" s="277"/>
      <c r="J272" s="45">
        <f>IF(K272&gt;0,MAX($J$20:J271)+1,0)</f>
        <v>0</v>
      </c>
      <c r="K272" s="45"/>
      <c r="L272" s="40">
        <f t="shared" si="14"/>
        <v>0</v>
      </c>
    </row>
    <row r="273" spans="1:12" ht="18.2" customHeight="1">
      <c r="A273" s="45">
        <v>0</v>
      </c>
      <c r="B273" s="43"/>
      <c r="C273" s="273" t="s">
        <v>22</v>
      </c>
      <c r="D273" s="273"/>
      <c r="E273" s="274">
        <v>0</v>
      </c>
      <c r="F273" s="274"/>
      <c r="G273" s="274"/>
      <c r="H273" s="273"/>
      <c r="I273" s="278"/>
      <c r="J273" s="45">
        <f>IF(K273&gt;0,MAX($J$20:J272)+1,0)</f>
        <v>0</v>
      </c>
      <c r="K273" s="45"/>
      <c r="L273" s="40">
        <f t="shared" si="14"/>
        <v>0</v>
      </c>
    </row>
    <row r="274" spans="1:12" ht="35.450000000000003" customHeight="1">
      <c r="A274" s="45">
        <v>0</v>
      </c>
      <c r="B274" s="41"/>
      <c r="C274" s="41"/>
      <c r="D274" s="41"/>
      <c r="E274" s="41"/>
      <c r="F274" s="41"/>
      <c r="G274" s="41"/>
      <c r="H274" s="41"/>
      <c r="I274" s="41"/>
      <c r="J274" s="45">
        <f>IF(K274&gt;0,MAX($J$20:J273)+1,0)</f>
        <v>0</v>
      </c>
      <c r="K274" s="45"/>
      <c r="L274" s="40">
        <f t="shared" si="14"/>
        <v>0</v>
      </c>
    </row>
    <row r="275" spans="1:12" ht="1.5" customHeight="1">
      <c r="A275" s="45">
        <v>0</v>
      </c>
      <c r="B275" s="270" t="s">
        <v>131</v>
      </c>
      <c r="C275" s="270"/>
      <c r="D275" s="270"/>
      <c r="E275" s="270"/>
      <c r="F275" s="270"/>
      <c r="G275" s="270"/>
      <c r="H275" s="270"/>
      <c r="I275" s="275"/>
      <c r="J275" s="45">
        <f>IF(K275&gt;0,MAX($J$20:J274)+1,0)</f>
        <v>0</v>
      </c>
      <c r="K275" s="45"/>
      <c r="L275" s="40">
        <f t="shared" si="14"/>
        <v>0</v>
      </c>
    </row>
    <row r="276" spans="1:12" ht="16.7" customHeight="1">
      <c r="A276" s="45">
        <v>0</v>
      </c>
      <c r="B276" s="270"/>
      <c r="C276" s="270"/>
      <c r="D276" s="269"/>
      <c r="E276" s="269"/>
      <c r="F276" s="270"/>
      <c r="G276" s="270"/>
      <c r="H276" s="270"/>
      <c r="I276" s="275"/>
      <c r="J276" s="45">
        <f>IF(K276&gt;0,MAX($J$20:J275)+1,0)</f>
        <v>0</v>
      </c>
      <c r="K276" s="45"/>
      <c r="L276" s="40">
        <f t="shared" si="14"/>
        <v>0</v>
      </c>
    </row>
    <row r="277" spans="1:12" ht="0.75" customHeight="1">
      <c r="A277" s="45">
        <v>0</v>
      </c>
      <c r="B277" s="41"/>
      <c r="C277" s="41"/>
      <c r="D277" s="41"/>
      <c r="E277" s="41"/>
      <c r="F277" s="41"/>
      <c r="G277" s="41"/>
      <c r="H277" s="41"/>
      <c r="I277" s="41"/>
      <c r="J277" s="45">
        <f>IF(K277&gt;0,MAX($J$20:J276)+1,0)</f>
        <v>0</v>
      </c>
      <c r="K277" s="45"/>
      <c r="L277" s="40">
        <f t="shared" si="14"/>
        <v>0</v>
      </c>
    </row>
    <row r="278" spans="1:12" ht="18.2" customHeight="1">
      <c r="A278" s="45">
        <v>0</v>
      </c>
      <c r="B278" s="42" t="s">
        <v>16</v>
      </c>
      <c r="C278" s="265" t="s">
        <v>17</v>
      </c>
      <c r="D278" s="265"/>
      <c r="E278" s="271" t="s">
        <v>18</v>
      </c>
      <c r="F278" s="271"/>
      <c r="G278" s="271"/>
      <c r="H278" s="271" t="s">
        <v>19</v>
      </c>
      <c r="I278" s="276"/>
      <c r="J278" s="45">
        <f>IF(K278&gt;0,MAX($J$20:J277)+1,0)</f>
        <v>0</v>
      </c>
      <c r="K278" s="45"/>
      <c r="L278" s="40">
        <f t="shared" ref="L278:L341" si="18">IF(A278&gt;0,E278,0)</f>
        <v>0</v>
      </c>
    </row>
    <row r="279" spans="1:12" ht="18.2" customHeight="1">
      <c r="A279" s="45">
        <v>0</v>
      </c>
      <c r="B279" s="44" t="s">
        <v>132</v>
      </c>
      <c r="C279" s="263"/>
      <c r="D279" s="263"/>
      <c r="E279" s="264">
        <v>29.999998092651367</v>
      </c>
      <c r="F279" s="264"/>
      <c r="G279" s="264"/>
      <c r="H279" s="264">
        <v>0.99999994039535522</v>
      </c>
      <c r="I279" s="272"/>
      <c r="J279" s="45">
        <f>IF(K279&gt;0,MAX($J$20:J278)+1,0)</f>
        <v>0</v>
      </c>
      <c r="K279" s="45"/>
      <c r="L279" s="40">
        <f t="shared" si="18"/>
        <v>0</v>
      </c>
    </row>
    <row r="280" spans="1:12" ht="18.2" customHeight="1">
      <c r="A280" s="45">
        <v>0</v>
      </c>
      <c r="B280" s="42"/>
      <c r="C280" s="265" t="s">
        <v>21</v>
      </c>
      <c r="D280" s="265"/>
      <c r="E280" s="266">
        <v>29.999998092651399</v>
      </c>
      <c r="F280" s="266"/>
      <c r="G280" s="266"/>
      <c r="H280" s="267">
        <v>0.999999940395355</v>
      </c>
      <c r="I280" s="277"/>
      <c r="J280" s="45">
        <f>IF(K280&gt;0,MAX($J$20:J279)+1,0)</f>
        <v>0</v>
      </c>
      <c r="K280" s="45"/>
      <c r="L280" s="40">
        <f t="shared" si="18"/>
        <v>0</v>
      </c>
    </row>
    <row r="281" spans="1:12" ht="18.2" customHeight="1">
      <c r="A281" s="45">
        <v>0</v>
      </c>
      <c r="B281" s="43"/>
      <c r="C281" s="273" t="s">
        <v>22</v>
      </c>
      <c r="D281" s="273"/>
      <c r="E281" s="274">
        <v>0</v>
      </c>
      <c r="F281" s="274"/>
      <c r="G281" s="274"/>
      <c r="H281" s="273"/>
      <c r="I281" s="278"/>
      <c r="J281" s="45">
        <f>IF(K281&gt;0,MAX($J$20:J280)+1,0)</f>
        <v>0</v>
      </c>
      <c r="K281" s="45"/>
      <c r="L281" s="40">
        <f t="shared" si="18"/>
        <v>0</v>
      </c>
    </row>
    <row r="282" spans="1:12" ht="36.200000000000003" customHeight="1">
      <c r="A282" s="45">
        <v>0</v>
      </c>
      <c r="B282" s="41"/>
      <c r="C282" s="41"/>
      <c r="D282" s="41"/>
      <c r="E282" s="41"/>
      <c r="F282" s="41"/>
      <c r="G282" s="41"/>
      <c r="H282" s="41"/>
      <c r="I282" s="41"/>
      <c r="J282" s="45">
        <f>IF(K282&gt;0,MAX($J$20:J281)+1,0)</f>
        <v>0</v>
      </c>
      <c r="K282" s="45"/>
      <c r="L282" s="40">
        <f t="shared" si="18"/>
        <v>0</v>
      </c>
    </row>
    <row r="283" spans="1:12" ht="0.75" customHeight="1">
      <c r="A283" s="45">
        <v>0</v>
      </c>
      <c r="B283" s="270" t="s">
        <v>133</v>
      </c>
      <c r="C283" s="270"/>
      <c r="D283" s="270"/>
      <c r="E283" s="270"/>
      <c r="F283" s="270"/>
      <c r="G283" s="270"/>
      <c r="H283" s="270"/>
      <c r="I283" s="275"/>
      <c r="J283" s="45">
        <f>IF(K283&gt;0,MAX($J$20:J282)+1,0)</f>
        <v>0</v>
      </c>
      <c r="K283" s="45"/>
      <c r="L283" s="40">
        <f t="shared" si="18"/>
        <v>0</v>
      </c>
    </row>
    <row r="284" spans="1:12" ht="17.45" customHeight="1">
      <c r="A284" s="45">
        <v>0</v>
      </c>
      <c r="B284" s="270"/>
      <c r="C284" s="270"/>
      <c r="D284" s="269"/>
      <c r="E284" s="269"/>
      <c r="F284" s="270"/>
      <c r="G284" s="270"/>
      <c r="H284" s="270"/>
      <c r="I284" s="275"/>
      <c r="J284" s="45">
        <f>IF(K284&gt;0,MAX($J$20:J283)+1,0)</f>
        <v>0</v>
      </c>
      <c r="K284" s="45"/>
      <c r="L284" s="40">
        <f t="shared" si="18"/>
        <v>0</v>
      </c>
    </row>
    <row r="285" spans="1:12" ht="18.2" customHeight="1">
      <c r="A285" s="45">
        <v>0</v>
      </c>
      <c r="B285" s="42" t="s">
        <v>16</v>
      </c>
      <c r="C285" s="265" t="s">
        <v>17</v>
      </c>
      <c r="D285" s="265"/>
      <c r="E285" s="271" t="s">
        <v>18</v>
      </c>
      <c r="F285" s="271"/>
      <c r="G285" s="271"/>
      <c r="H285" s="271" t="s">
        <v>19</v>
      </c>
      <c r="I285" s="276"/>
      <c r="J285" s="45">
        <f>IF(K285&gt;0,MAX($J$20:J284)+1,0)</f>
        <v>0</v>
      </c>
      <c r="K285" s="45"/>
      <c r="L285" s="40">
        <f t="shared" si="18"/>
        <v>0</v>
      </c>
    </row>
    <row r="286" spans="1:12" ht="18.2" customHeight="1">
      <c r="A286" s="45">
        <v>135</v>
      </c>
      <c r="B286" s="44" t="s">
        <v>134</v>
      </c>
      <c r="C286" s="263" t="s">
        <v>30</v>
      </c>
      <c r="D286" s="263"/>
      <c r="E286" s="264">
        <v>3</v>
      </c>
      <c r="F286" s="264"/>
      <c r="G286" s="264"/>
      <c r="H286" s="264">
        <v>0.1666666716337204</v>
      </c>
      <c r="I286" s="272"/>
      <c r="J286" s="45">
        <f>IF(K286&gt;0,MAX($J$20:J285)+1,0)</f>
        <v>135</v>
      </c>
      <c r="K286" s="45" t="str">
        <f t="shared" ref="K286:K294" si="19">CONCATENATE(C286," ",B286," ",$B$283)</f>
        <v>4B4P Język niemiecki Renata Olida (RO)</v>
      </c>
      <c r="L286" s="40">
        <f t="shared" si="18"/>
        <v>3</v>
      </c>
    </row>
    <row r="287" spans="1:12" ht="18.2" customHeight="1">
      <c r="A287" s="45">
        <v>136</v>
      </c>
      <c r="B287" s="44" t="s">
        <v>134</v>
      </c>
      <c r="C287" s="263" t="s">
        <v>29</v>
      </c>
      <c r="D287" s="263"/>
      <c r="E287" s="264">
        <v>1</v>
      </c>
      <c r="F287" s="264"/>
      <c r="G287" s="264"/>
      <c r="H287" s="264">
        <v>5.1990490406751633E-2</v>
      </c>
      <c r="I287" s="272"/>
      <c r="J287" s="45">
        <f>IF(K287&gt;0,MAX($J$20:J286)+1,0)</f>
        <v>136</v>
      </c>
      <c r="K287" s="45" t="str">
        <f t="shared" si="19"/>
        <v>2B4 Język niemiecki Renata Olida (RO)</v>
      </c>
      <c r="L287" s="40">
        <f t="shared" si="18"/>
        <v>1</v>
      </c>
    </row>
    <row r="288" spans="1:12" ht="18.2" customHeight="1">
      <c r="A288" s="45">
        <v>137</v>
      </c>
      <c r="B288" s="44" t="s">
        <v>134</v>
      </c>
      <c r="C288" s="263" t="s">
        <v>27</v>
      </c>
      <c r="D288" s="263"/>
      <c r="E288" s="264">
        <v>2</v>
      </c>
      <c r="F288" s="264"/>
      <c r="G288" s="264"/>
      <c r="H288" s="264">
        <v>0.10398098081350327</v>
      </c>
      <c r="I288" s="272"/>
      <c r="J288" s="45">
        <f>IF(K288&gt;0,MAX($J$20:J287)+1,0)</f>
        <v>137</v>
      </c>
      <c r="K288" s="45" t="str">
        <f t="shared" si="19"/>
        <v>3P4 Język niemiecki Renata Olida (RO)</v>
      </c>
      <c r="L288" s="40">
        <f t="shared" si="18"/>
        <v>2</v>
      </c>
    </row>
    <row r="289" spans="1:12" ht="18.2" customHeight="1">
      <c r="A289" s="45">
        <v>138</v>
      </c>
      <c r="B289" s="44" t="s">
        <v>134</v>
      </c>
      <c r="C289" s="263" t="s">
        <v>28</v>
      </c>
      <c r="D289" s="263"/>
      <c r="E289" s="264">
        <v>1</v>
      </c>
      <c r="F289" s="264"/>
      <c r="G289" s="264"/>
      <c r="H289" s="264">
        <v>5.1990490406751633E-2</v>
      </c>
      <c r="I289" s="272"/>
      <c r="J289" s="45">
        <f>IF(K289&gt;0,MAX($J$20:J288)+1,0)</f>
        <v>138</v>
      </c>
      <c r="K289" s="45" t="str">
        <f t="shared" si="19"/>
        <v>3B4 Język niemiecki Renata Olida (RO)</v>
      </c>
      <c r="L289" s="40">
        <f t="shared" si="18"/>
        <v>1</v>
      </c>
    </row>
    <row r="290" spans="1:12" ht="18.2" customHeight="1">
      <c r="A290" s="45">
        <v>139</v>
      </c>
      <c r="B290" s="44" t="s">
        <v>134</v>
      </c>
      <c r="C290" s="263" t="s">
        <v>55</v>
      </c>
      <c r="D290" s="263"/>
      <c r="E290" s="264">
        <v>1</v>
      </c>
      <c r="F290" s="264"/>
      <c r="G290" s="264"/>
      <c r="H290" s="264">
        <v>5.1990490406751633E-2</v>
      </c>
      <c r="I290" s="272"/>
      <c r="J290" s="45">
        <f>IF(K290&gt;0,MAX($J$20:J289)+1,0)</f>
        <v>139</v>
      </c>
      <c r="K290" s="45" t="str">
        <f t="shared" si="19"/>
        <v>2B4P Język niemiecki Renata Olida (RO)</v>
      </c>
      <c r="L290" s="40">
        <f t="shared" si="18"/>
        <v>1</v>
      </c>
    </row>
    <row r="291" spans="1:12" ht="18.2" customHeight="1">
      <c r="A291" s="45">
        <v>140</v>
      </c>
      <c r="B291" s="44" t="s">
        <v>134</v>
      </c>
      <c r="C291" s="263" t="s">
        <v>42</v>
      </c>
      <c r="D291" s="263"/>
      <c r="E291" s="264">
        <v>2</v>
      </c>
      <c r="F291" s="264"/>
      <c r="G291" s="264"/>
      <c r="H291" s="264">
        <v>0.10992275178432465</v>
      </c>
      <c r="I291" s="272"/>
      <c r="J291" s="45">
        <f>IF(K291&gt;0,MAX($J$20:J290)+1,0)</f>
        <v>140</v>
      </c>
      <c r="K291" s="45" t="str">
        <f t="shared" si="19"/>
        <v>1BT Język niemiecki Renata Olida (RO)</v>
      </c>
      <c r="L291" s="40">
        <f t="shared" si="18"/>
        <v>2</v>
      </c>
    </row>
    <row r="292" spans="1:12" ht="18.2" customHeight="1">
      <c r="A292" s="45">
        <v>141</v>
      </c>
      <c r="B292" s="44" t="s">
        <v>134</v>
      </c>
      <c r="C292" s="263" t="s">
        <v>52</v>
      </c>
      <c r="D292" s="263"/>
      <c r="E292" s="264">
        <v>2</v>
      </c>
      <c r="F292" s="264"/>
      <c r="G292" s="264"/>
      <c r="H292" s="264">
        <v>0.10992275178432465</v>
      </c>
      <c r="I292" s="272"/>
      <c r="J292" s="45">
        <f>IF(K292&gt;0,MAX($J$20:J291)+1,0)</f>
        <v>141</v>
      </c>
      <c r="K292" s="45" t="str">
        <f t="shared" si="19"/>
        <v>1PT Język niemiecki Renata Olida (RO)</v>
      </c>
      <c r="L292" s="40">
        <f t="shared" si="18"/>
        <v>2</v>
      </c>
    </row>
    <row r="293" spans="1:12" ht="18.2" customHeight="1">
      <c r="A293" s="45">
        <v>142</v>
      </c>
      <c r="B293" s="44" t="s">
        <v>134</v>
      </c>
      <c r="C293" s="263" t="s">
        <v>33</v>
      </c>
      <c r="D293" s="263"/>
      <c r="E293" s="264">
        <v>1</v>
      </c>
      <c r="F293" s="264"/>
      <c r="G293" s="264"/>
      <c r="H293" s="264">
        <v>5.4961375892162323E-2</v>
      </c>
      <c r="I293" s="272"/>
      <c r="J293" s="45">
        <f>IF(K293&gt;0,MAX($J$20:J292)+1,0)</f>
        <v>142</v>
      </c>
      <c r="K293" s="45" t="str">
        <f t="shared" si="19"/>
        <v>1B4 Język niemiecki Renata Olida (RO)</v>
      </c>
      <c r="L293" s="40">
        <f t="shared" si="18"/>
        <v>1</v>
      </c>
    </row>
    <row r="294" spans="1:12" ht="18.2" customHeight="1">
      <c r="A294" s="45">
        <v>143</v>
      </c>
      <c r="B294" s="44" t="s">
        <v>134</v>
      </c>
      <c r="C294" s="263" t="s">
        <v>31</v>
      </c>
      <c r="D294" s="263"/>
      <c r="E294" s="264">
        <v>1</v>
      </c>
      <c r="F294" s="264"/>
      <c r="G294" s="264"/>
      <c r="H294" s="264">
        <v>5.4961375892162323E-2</v>
      </c>
      <c r="I294" s="272"/>
      <c r="J294" s="45">
        <f>IF(K294&gt;0,MAX($J$20:J293)+1,0)</f>
        <v>143</v>
      </c>
      <c r="K294" s="45" t="str">
        <f t="shared" si="19"/>
        <v>1P4 Język niemiecki Renata Olida (RO)</v>
      </c>
      <c r="L294" s="40">
        <f t="shared" si="18"/>
        <v>1</v>
      </c>
    </row>
    <row r="295" spans="1:12" ht="18.2" customHeight="1">
      <c r="A295" s="45">
        <v>0</v>
      </c>
      <c r="B295" s="42"/>
      <c r="C295" s="265" t="s">
        <v>21</v>
      </c>
      <c r="D295" s="265"/>
      <c r="E295" s="266">
        <v>14</v>
      </c>
      <c r="F295" s="266"/>
      <c r="G295" s="266"/>
      <c r="H295" s="267">
        <v>0.75638737902045239</v>
      </c>
      <c r="I295" s="277"/>
      <c r="J295" s="45">
        <f>IF(K295&gt;0,MAX($J$20:J294)+1,0)</f>
        <v>0</v>
      </c>
      <c r="K295" s="45"/>
      <c r="L295" s="40">
        <f t="shared" si="18"/>
        <v>0</v>
      </c>
    </row>
    <row r="296" spans="1:12" ht="18.2" customHeight="1">
      <c r="A296" s="45">
        <v>0</v>
      </c>
      <c r="B296" s="43"/>
      <c r="C296" s="273" t="s">
        <v>22</v>
      </c>
      <c r="D296" s="273"/>
      <c r="E296" s="274">
        <v>0</v>
      </c>
      <c r="F296" s="274"/>
      <c r="G296" s="274"/>
      <c r="H296" s="273"/>
      <c r="I296" s="278"/>
      <c r="J296" s="45">
        <f>IF(K296&gt;0,MAX($J$20:J295)+1,0)</f>
        <v>0</v>
      </c>
      <c r="K296" s="45"/>
      <c r="L296" s="40">
        <f t="shared" si="18"/>
        <v>0</v>
      </c>
    </row>
    <row r="297" spans="1:12" ht="36.200000000000003" customHeight="1">
      <c r="A297" s="45">
        <v>0</v>
      </c>
      <c r="B297" s="41"/>
      <c r="C297" s="41"/>
      <c r="D297" s="41"/>
      <c r="E297" s="41"/>
      <c r="F297" s="41"/>
      <c r="G297" s="41"/>
      <c r="H297" s="41"/>
      <c r="I297" s="41"/>
      <c r="J297" s="45">
        <f>IF(K297&gt;0,MAX($J$20:J296)+1,0)</f>
        <v>0</v>
      </c>
      <c r="K297" s="45"/>
      <c r="L297" s="40">
        <f t="shared" si="18"/>
        <v>0</v>
      </c>
    </row>
    <row r="298" spans="1:12" ht="1.5" customHeight="1">
      <c r="A298" s="45">
        <v>0</v>
      </c>
      <c r="B298" s="270" t="s">
        <v>135</v>
      </c>
      <c r="C298" s="270"/>
      <c r="D298" s="270"/>
      <c r="E298" s="270"/>
      <c r="F298" s="270"/>
      <c r="G298" s="270"/>
      <c r="H298" s="270"/>
      <c r="I298" s="275"/>
      <c r="J298" s="45">
        <f>IF(K298&gt;0,MAX($J$20:J297)+1,0)</f>
        <v>0</v>
      </c>
      <c r="K298" s="45"/>
      <c r="L298" s="40">
        <f t="shared" si="18"/>
        <v>0</v>
      </c>
    </row>
    <row r="299" spans="1:12" ht="16.7" customHeight="1">
      <c r="A299" s="45">
        <v>0</v>
      </c>
      <c r="B299" s="270"/>
      <c r="C299" s="270"/>
      <c r="D299" s="269"/>
      <c r="E299" s="269"/>
      <c r="F299" s="270"/>
      <c r="G299" s="270"/>
      <c r="H299" s="270"/>
      <c r="I299" s="275"/>
      <c r="J299" s="45">
        <f>IF(K299&gt;0,MAX($J$20:J298)+1,0)</f>
        <v>0</v>
      </c>
      <c r="K299" s="45"/>
      <c r="L299" s="40">
        <f t="shared" si="18"/>
        <v>0</v>
      </c>
    </row>
    <row r="300" spans="1:12" ht="0.75" customHeight="1">
      <c r="A300" s="45">
        <v>0</v>
      </c>
      <c r="B300" s="41"/>
      <c r="C300" s="41"/>
      <c r="D300" s="41"/>
      <c r="E300" s="41"/>
      <c r="F300" s="41"/>
      <c r="G300" s="41"/>
      <c r="H300" s="41"/>
      <c r="I300" s="41"/>
      <c r="J300" s="45">
        <f>IF(K300&gt;0,MAX($J$20:J299)+1,0)</f>
        <v>0</v>
      </c>
      <c r="K300" s="45"/>
      <c r="L300" s="40">
        <f t="shared" si="18"/>
        <v>0</v>
      </c>
    </row>
    <row r="301" spans="1:12" ht="18.2" customHeight="1">
      <c r="A301" s="45">
        <v>0</v>
      </c>
      <c r="B301" s="42" t="s">
        <v>16</v>
      </c>
      <c r="C301" s="265" t="s">
        <v>17</v>
      </c>
      <c r="D301" s="265"/>
      <c r="E301" s="271" t="s">
        <v>18</v>
      </c>
      <c r="F301" s="271"/>
      <c r="G301" s="271"/>
      <c r="H301" s="271" t="s">
        <v>19</v>
      </c>
      <c r="I301" s="276"/>
      <c r="J301" s="45">
        <f>IF(K301&gt;0,MAX($J$20:J300)+1,0)</f>
        <v>0</v>
      </c>
      <c r="K301" s="45"/>
      <c r="L301" s="40">
        <f t="shared" si="18"/>
        <v>0</v>
      </c>
    </row>
    <row r="302" spans="1:12" ht="18.2" customHeight="1">
      <c r="A302" s="45">
        <v>0</v>
      </c>
      <c r="B302" s="44" t="s">
        <v>47</v>
      </c>
      <c r="C302" s="263" t="s">
        <v>48</v>
      </c>
      <c r="D302" s="263"/>
      <c r="E302" s="264">
        <v>1</v>
      </c>
      <c r="F302" s="264"/>
      <c r="G302" s="264"/>
      <c r="H302" s="264">
        <v>1.9607843831181526E-2</v>
      </c>
      <c r="I302" s="272"/>
      <c r="J302" s="45">
        <f>IF(K302&gt;0,MAX($J$20:J301)+1,0)</f>
        <v>0</v>
      </c>
      <c r="K302" s="45"/>
      <c r="L302" s="40">
        <f t="shared" si="18"/>
        <v>0</v>
      </c>
    </row>
    <row r="303" spans="1:12" ht="18.2" customHeight="1">
      <c r="A303" s="45">
        <v>0</v>
      </c>
      <c r="B303" s="44" t="s">
        <v>136</v>
      </c>
      <c r="C303" s="263" t="s">
        <v>49</v>
      </c>
      <c r="D303" s="263"/>
      <c r="E303" s="264">
        <v>1</v>
      </c>
      <c r="F303" s="264"/>
      <c r="G303" s="264"/>
      <c r="H303" s="264">
        <v>1.9607843831181526E-2</v>
      </c>
      <c r="I303" s="272"/>
      <c r="J303" s="45">
        <f>IF(K303&gt;0,MAX($J$20:J302)+1,0)</f>
        <v>0</v>
      </c>
      <c r="K303" s="45"/>
      <c r="L303" s="40">
        <f t="shared" si="18"/>
        <v>0</v>
      </c>
    </row>
    <row r="304" spans="1:12" ht="18.2" customHeight="1">
      <c r="A304" s="45">
        <v>0</v>
      </c>
      <c r="B304" s="44" t="s">
        <v>136</v>
      </c>
      <c r="C304" s="263" t="s">
        <v>49</v>
      </c>
      <c r="D304" s="263"/>
      <c r="E304" s="264">
        <v>1</v>
      </c>
      <c r="F304" s="264"/>
      <c r="G304" s="264"/>
      <c r="H304" s="264">
        <v>2.2058822214603424E-2</v>
      </c>
      <c r="I304" s="272"/>
      <c r="J304" s="45">
        <f>IF(K304&gt;0,MAX($J$20:J303)+1,0)</f>
        <v>0</v>
      </c>
      <c r="K304" s="45"/>
      <c r="L304" s="40">
        <f t="shared" si="18"/>
        <v>0</v>
      </c>
    </row>
    <row r="305" spans="1:12" ht="18.2" customHeight="1">
      <c r="A305" s="45">
        <v>0</v>
      </c>
      <c r="B305" s="44" t="s">
        <v>50</v>
      </c>
      <c r="C305" s="263" t="s">
        <v>49</v>
      </c>
      <c r="D305" s="263"/>
      <c r="E305" s="264">
        <v>1</v>
      </c>
      <c r="F305" s="264"/>
      <c r="G305" s="264"/>
      <c r="H305" s="264">
        <v>1.9607843831181526E-2</v>
      </c>
      <c r="I305" s="272"/>
      <c r="J305" s="45">
        <f>IF(K305&gt;0,MAX($J$20:J304)+1,0)</f>
        <v>0</v>
      </c>
      <c r="K305" s="45"/>
      <c r="L305" s="40">
        <f t="shared" si="18"/>
        <v>0</v>
      </c>
    </row>
    <row r="306" spans="1:12" ht="18.2" customHeight="1">
      <c r="A306" s="45">
        <v>0</v>
      </c>
      <c r="B306" s="44" t="s">
        <v>50</v>
      </c>
      <c r="C306" s="263" t="s">
        <v>49</v>
      </c>
      <c r="D306" s="263"/>
      <c r="E306" s="264">
        <v>1</v>
      </c>
      <c r="F306" s="264"/>
      <c r="G306" s="264"/>
      <c r="H306" s="264">
        <v>2.2058822214603424E-2</v>
      </c>
      <c r="I306" s="272"/>
      <c r="J306" s="45">
        <f>IF(K306&gt;0,MAX($J$20:J305)+1,0)</f>
        <v>0</v>
      </c>
      <c r="K306" s="45"/>
      <c r="L306" s="40">
        <f t="shared" si="18"/>
        <v>0</v>
      </c>
    </row>
    <row r="307" spans="1:12" ht="18.2" customHeight="1">
      <c r="A307" s="45">
        <v>0</v>
      </c>
      <c r="B307" s="44" t="s">
        <v>94</v>
      </c>
      <c r="C307" s="263" t="s">
        <v>95</v>
      </c>
      <c r="D307" s="263"/>
      <c r="E307" s="264">
        <v>8</v>
      </c>
      <c r="F307" s="264"/>
      <c r="G307" s="264"/>
      <c r="H307" s="264">
        <v>0.3333333432674408</v>
      </c>
      <c r="I307" s="272"/>
      <c r="J307" s="45">
        <f>IF(K307&gt;0,MAX($J$20:J306)+1,0)</f>
        <v>0</v>
      </c>
      <c r="K307" s="45"/>
      <c r="L307" s="40">
        <f t="shared" si="18"/>
        <v>0</v>
      </c>
    </row>
    <row r="308" spans="1:12" ht="18.2" customHeight="1">
      <c r="A308" s="45">
        <v>0</v>
      </c>
      <c r="B308" s="44" t="s">
        <v>137</v>
      </c>
      <c r="C308" s="263" t="s">
        <v>138</v>
      </c>
      <c r="D308" s="263"/>
      <c r="E308" s="264">
        <v>1</v>
      </c>
      <c r="F308" s="264"/>
      <c r="G308" s="264"/>
      <c r="H308" s="264">
        <v>1.9607841968536377E-2</v>
      </c>
      <c r="I308" s="272"/>
      <c r="J308" s="45">
        <f>IF(K308&gt;0,MAX($J$20:J307)+1,0)</f>
        <v>0</v>
      </c>
      <c r="K308" s="45"/>
      <c r="L308" s="40">
        <f t="shared" si="18"/>
        <v>0</v>
      </c>
    </row>
    <row r="309" spans="1:12" ht="18.2" customHeight="1">
      <c r="A309" s="45">
        <v>0</v>
      </c>
      <c r="B309" s="44" t="s">
        <v>137</v>
      </c>
      <c r="C309" s="263" t="s">
        <v>138</v>
      </c>
      <c r="D309" s="263"/>
      <c r="E309" s="264">
        <v>1</v>
      </c>
      <c r="F309" s="264"/>
      <c r="G309" s="264"/>
      <c r="H309" s="264">
        <v>2.2058822214603424E-2</v>
      </c>
      <c r="I309" s="272"/>
      <c r="J309" s="45">
        <f>IF(K309&gt;0,MAX($J$20:J308)+1,0)</f>
        <v>0</v>
      </c>
      <c r="K309" s="45"/>
      <c r="L309" s="40">
        <f t="shared" si="18"/>
        <v>0</v>
      </c>
    </row>
    <row r="310" spans="1:12" ht="18.2" customHeight="1">
      <c r="A310" s="45">
        <v>0</v>
      </c>
      <c r="B310" s="44" t="s">
        <v>137</v>
      </c>
      <c r="C310" s="263" t="s">
        <v>139</v>
      </c>
      <c r="D310" s="263"/>
      <c r="E310" s="264">
        <v>1</v>
      </c>
      <c r="F310" s="264"/>
      <c r="G310" s="264"/>
      <c r="H310" s="264">
        <v>1.9607841968536377E-2</v>
      </c>
      <c r="I310" s="272"/>
      <c r="J310" s="45">
        <f>IF(K310&gt;0,MAX($J$20:J309)+1,0)</f>
        <v>0</v>
      </c>
      <c r="K310" s="45"/>
      <c r="L310" s="40">
        <f t="shared" si="18"/>
        <v>0</v>
      </c>
    </row>
    <row r="311" spans="1:12" ht="18.2" customHeight="1">
      <c r="A311" s="45">
        <v>0</v>
      </c>
      <c r="B311" s="44" t="s">
        <v>137</v>
      </c>
      <c r="C311" s="263" t="s">
        <v>139</v>
      </c>
      <c r="D311" s="263"/>
      <c r="E311" s="264">
        <v>1</v>
      </c>
      <c r="F311" s="264"/>
      <c r="G311" s="264"/>
      <c r="H311" s="264">
        <v>2.2058822214603424E-2</v>
      </c>
      <c r="I311" s="272"/>
      <c r="J311" s="45">
        <f>IF(K311&gt;0,MAX($J$20:J310)+1,0)</f>
        <v>0</v>
      </c>
      <c r="K311" s="45"/>
      <c r="L311" s="40">
        <f t="shared" si="18"/>
        <v>0</v>
      </c>
    </row>
    <row r="312" spans="1:12" ht="18.2" customHeight="1">
      <c r="A312" s="45">
        <v>0</v>
      </c>
      <c r="B312" s="44" t="s">
        <v>137</v>
      </c>
      <c r="C312" s="263" t="s">
        <v>48</v>
      </c>
      <c r="D312" s="263"/>
      <c r="E312" s="264">
        <v>1</v>
      </c>
      <c r="F312" s="264"/>
      <c r="G312" s="264"/>
      <c r="H312" s="264">
        <v>1.9607841968536377E-2</v>
      </c>
      <c r="I312" s="272"/>
      <c r="J312" s="45">
        <f>IF(K312&gt;0,MAX($J$20:J311)+1,0)</f>
        <v>0</v>
      </c>
      <c r="K312" s="45"/>
      <c r="L312" s="40">
        <f t="shared" si="18"/>
        <v>0</v>
      </c>
    </row>
    <row r="313" spans="1:12" ht="18.2" customHeight="1">
      <c r="A313" s="45">
        <v>0</v>
      </c>
      <c r="B313" s="44" t="s">
        <v>137</v>
      </c>
      <c r="C313" s="263" t="s">
        <v>48</v>
      </c>
      <c r="D313" s="263"/>
      <c r="E313" s="264">
        <v>1</v>
      </c>
      <c r="F313" s="264"/>
      <c r="G313" s="264"/>
      <c r="H313" s="264">
        <v>2.2058822214603424E-2</v>
      </c>
      <c r="I313" s="272"/>
      <c r="J313" s="45">
        <f>IF(K313&gt;0,MAX($J$20:J312)+1,0)</f>
        <v>0</v>
      </c>
      <c r="K313" s="45"/>
      <c r="L313" s="40">
        <f t="shared" si="18"/>
        <v>0</v>
      </c>
    </row>
    <row r="314" spans="1:12" ht="18.2" customHeight="1">
      <c r="A314" s="45">
        <v>0</v>
      </c>
      <c r="B314" s="44" t="s">
        <v>140</v>
      </c>
      <c r="C314" s="263" t="s">
        <v>48</v>
      </c>
      <c r="D314" s="263"/>
      <c r="E314" s="264">
        <v>1</v>
      </c>
      <c r="F314" s="264"/>
      <c r="G314" s="264"/>
      <c r="H314" s="264">
        <v>1.9607843831181526E-2</v>
      </c>
      <c r="I314" s="272"/>
      <c r="J314" s="45">
        <f>IF(K314&gt;0,MAX($J$20:J313)+1,0)</f>
        <v>0</v>
      </c>
      <c r="K314" s="45"/>
      <c r="L314" s="40">
        <f t="shared" si="18"/>
        <v>0</v>
      </c>
    </row>
    <row r="315" spans="1:12" ht="18.2" customHeight="1">
      <c r="A315" s="45">
        <v>0</v>
      </c>
      <c r="B315" s="44" t="s">
        <v>140</v>
      </c>
      <c r="C315" s="263" t="s">
        <v>48</v>
      </c>
      <c r="D315" s="263"/>
      <c r="E315" s="264">
        <v>1</v>
      </c>
      <c r="F315" s="264"/>
      <c r="G315" s="264"/>
      <c r="H315" s="264">
        <v>2.2058824077248573E-2</v>
      </c>
      <c r="I315" s="272"/>
      <c r="J315" s="45">
        <f>IF(K315&gt;0,MAX($J$20:J314)+1,0)</f>
        <v>0</v>
      </c>
      <c r="K315" s="45"/>
      <c r="L315" s="40">
        <f t="shared" si="18"/>
        <v>0</v>
      </c>
    </row>
    <row r="316" spans="1:12" ht="18.2" customHeight="1">
      <c r="A316" s="45">
        <v>0</v>
      </c>
      <c r="B316" s="42"/>
      <c r="C316" s="265" t="s">
        <v>21</v>
      </c>
      <c r="D316" s="265"/>
      <c r="E316" s="266">
        <v>21</v>
      </c>
      <c r="F316" s="266"/>
      <c r="G316" s="266"/>
      <c r="H316" s="267">
        <v>0.60294117964804184</v>
      </c>
      <c r="I316" s="277"/>
      <c r="J316" s="45">
        <f>IF(K316&gt;0,MAX($J$20:J315)+1,0)</f>
        <v>0</v>
      </c>
      <c r="K316" s="45"/>
      <c r="L316" s="40">
        <f t="shared" si="18"/>
        <v>0</v>
      </c>
    </row>
    <row r="317" spans="1:12" ht="18.2" customHeight="1">
      <c r="A317" s="45">
        <v>0</v>
      </c>
      <c r="B317" s="43"/>
      <c r="C317" s="273" t="s">
        <v>22</v>
      </c>
      <c r="D317" s="273"/>
      <c r="E317" s="274">
        <v>0</v>
      </c>
      <c r="F317" s="274"/>
      <c r="G317" s="274"/>
      <c r="H317" s="273"/>
      <c r="I317" s="278"/>
      <c r="J317" s="45">
        <f>IF(K317&gt;0,MAX($J$20:J316)+1,0)</f>
        <v>0</v>
      </c>
      <c r="K317" s="45"/>
      <c r="L317" s="40">
        <f t="shared" si="18"/>
        <v>0</v>
      </c>
    </row>
    <row r="318" spans="1:12" ht="35.450000000000003" customHeight="1">
      <c r="A318" s="45">
        <v>0</v>
      </c>
      <c r="B318" s="41"/>
      <c r="C318" s="41"/>
      <c r="D318" s="41"/>
      <c r="E318" s="41"/>
      <c r="F318" s="41"/>
      <c r="G318" s="41"/>
      <c r="H318" s="41"/>
      <c r="I318" s="41"/>
      <c r="J318" s="45">
        <f>IF(K318&gt;0,MAX($J$20:J317)+1,0)</f>
        <v>0</v>
      </c>
      <c r="K318" s="45"/>
      <c r="L318" s="40">
        <f t="shared" si="18"/>
        <v>0</v>
      </c>
    </row>
    <row r="319" spans="1:12" ht="1.5" customHeight="1">
      <c r="A319" s="45">
        <v>0</v>
      </c>
      <c r="B319" s="270" t="s">
        <v>141</v>
      </c>
      <c r="C319" s="270"/>
      <c r="D319" s="270"/>
      <c r="E319" s="270"/>
      <c r="F319" s="270"/>
      <c r="G319" s="270"/>
      <c r="H319" s="270"/>
      <c r="I319" s="275"/>
      <c r="J319" s="45">
        <f>IF(K319&gt;0,MAX($J$20:J318)+1,0)</f>
        <v>0</v>
      </c>
      <c r="K319" s="45"/>
      <c r="L319" s="40">
        <f t="shared" si="18"/>
        <v>0</v>
      </c>
    </row>
    <row r="320" spans="1:12" ht="16.7" customHeight="1">
      <c r="A320" s="45">
        <v>0</v>
      </c>
      <c r="B320" s="270"/>
      <c r="C320" s="270"/>
      <c r="D320" s="269"/>
      <c r="E320" s="269"/>
      <c r="F320" s="270"/>
      <c r="G320" s="270"/>
      <c r="H320" s="270"/>
      <c r="I320" s="275"/>
      <c r="J320" s="45">
        <f>IF(K320&gt;0,MAX($J$20:J319)+1,0)</f>
        <v>0</v>
      </c>
      <c r="K320" s="45"/>
      <c r="L320" s="40">
        <f t="shared" si="18"/>
        <v>0</v>
      </c>
    </row>
    <row r="321" spans="1:12" ht="0.75" customHeight="1">
      <c r="A321" s="45">
        <v>0</v>
      </c>
      <c r="B321" s="41"/>
      <c r="C321" s="41"/>
      <c r="D321" s="41"/>
      <c r="E321" s="41"/>
      <c r="F321" s="41"/>
      <c r="G321" s="41"/>
      <c r="H321" s="41"/>
      <c r="I321" s="41"/>
      <c r="J321" s="45">
        <f>IF(K321&gt;0,MAX($J$20:J320)+1,0)</f>
        <v>0</v>
      </c>
      <c r="K321" s="45"/>
      <c r="L321" s="40">
        <f t="shared" si="18"/>
        <v>0</v>
      </c>
    </row>
    <row r="322" spans="1:12" ht="18.2" customHeight="1">
      <c r="A322" s="45">
        <v>0</v>
      </c>
      <c r="B322" s="42" t="s">
        <v>16</v>
      </c>
      <c r="C322" s="265" t="s">
        <v>17</v>
      </c>
      <c r="D322" s="265"/>
      <c r="E322" s="271" t="s">
        <v>18</v>
      </c>
      <c r="F322" s="271"/>
      <c r="G322" s="271"/>
      <c r="H322" s="271" t="s">
        <v>19</v>
      </c>
      <c r="I322" s="276"/>
      <c r="J322" s="45">
        <f>IF(K322&gt;0,MAX($J$20:J321)+1,0)</f>
        <v>0</v>
      </c>
      <c r="K322" s="45"/>
      <c r="L322" s="40">
        <f t="shared" si="18"/>
        <v>0</v>
      </c>
    </row>
    <row r="323" spans="1:12" ht="18.2" customHeight="1">
      <c r="A323" s="45">
        <v>144</v>
      </c>
      <c r="B323" s="44" t="s">
        <v>142</v>
      </c>
      <c r="C323" s="263" t="s">
        <v>143</v>
      </c>
      <c r="D323" s="263"/>
      <c r="E323" s="264">
        <v>521</v>
      </c>
      <c r="F323" s="264"/>
      <c r="G323" s="264"/>
      <c r="H323" s="264">
        <v>0.72361111640930176</v>
      </c>
      <c r="I323" s="272"/>
      <c r="J323" s="45">
        <f>IF(K323&gt;0,MAX($J$20:J322)+1,0)</f>
        <v>144</v>
      </c>
      <c r="K323" s="45" t="str">
        <f t="shared" ref="K323:K333" si="20">CONCATENATE(C323," ",B323," ",$B$319)</f>
        <v>s3TM nauka jazdy samochodem Krzysztof Rękas (RK)</v>
      </c>
      <c r="L323" s="40">
        <f t="shared" si="18"/>
        <v>521</v>
      </c>
    </row>
    <row r="324" spans="1:12" ht="18.2" customHeight="1">
      <c r="A324" s="45">
        <v>145</v>
      </c>
      <c r="B324" s="44" t="s">
        <v>144</v>
      </c>
      <c r="C324" s="263" t="s">
        <v>145</v>
      </c>
      <c r="D324" s="263"/>
      <c r="E324" s="264">
        <v>2</v>
      </c>
      <c r="F324" s="264"/>
      <c r="G324" s="264"/>
      <c r="H324" s="264">
        <v>0.1111111119389534</v>
      </c>
      <c r="I324" s="272"/>
      <c r="J324" s="45">
        <f>IF(K324&gt;0,MAX($J$20:J323)+1,0)</f>
        <v>145</v>
      </c>
      <c r="K324" s="45" t="str">
        <f t="shared" si="20"/>
        <v>pk Piłka nożna Krzysztof Rękas (RK)</v>
      </c>
      <c r="L324" s="40">
        <f t="shared" si="18"/>
        <v>2</v>
      </c>
    </row>
    <row r="325" spans="1:12" ht="18.2" customHeight="1">
      <c r="A325" s="45">
        <v>146</v>
      </c>
      <c r="B325" s="44" t="s">
        <v>146</v>
      </c>
      <c r="C325" s="263" t="s">
        <v>29</v>
      </c>
      <c r="D325" s="263"/>
      <c r="E325" s="264">
        <v>1</v>
      </c>
      <c r="F325" s="264"/>
      <c r="G325" s="264"/>
      <c r="H325" s="264">
        <v>5.1990490406751633E-2</v>
      </c>
      <c r="I325" s="272"/>
      <c r="J325" s="45">
        <f>IF(K325&gt;0,MAX($J$20:J324)+1,0)</f>
        <v>146</v>
      </c>
      <c r="K325" s="45" t="str">
        <f t="shared" si="20"/>
        <v>2B4 Przepisy ruchu drogowego B Krzysztof Rękas (RK)</v>
      </c>
      <c r="L325" s="40">
        <f t="shared" si="18"/>
        <v>1</v>
      </c>
    </row>
    <row r="326" spans="1:12" ht="18.2" customHeight="1">
      <c r="A326" s="45">
        <v>147</v>
      </c>
      <c r="B326" s="44" t="s">
        <v>146</v>
      </c>
      <c r="C326" s="263" t="s">
        <v>43</v>
      </c>
      <c r="D326" s="263"/>
      <c r="E326" s="264">
        <v>1</v>
      </c>
      <c r="F326" s="264"/>
      <c r="G326" s="264"/>
      <c r="H326" s="264">
        <v>5.1990490406751633E-2</v>
      </c>
      <c r="I326" s="272"/>
      <c r="J326" s="45">
        <f>IF(K326&gt;0,MAX($J$20:J325)+1,0)</f>
        <v>147</v>
      </c>
      <c r="K326" s="45" t="str">
        <f t="shared" si="20"/>
        <v>2B4P|311515 Przepisy ruchu drogowego B Krzysztof Rękas (RK)</v>
      </c>
      <c r="L326" s="40">
        <f t="shared" si="18"/>
        <v>1</v>
      </c>
    </row>
    <row r="327" spans="1:12" ht="18.2" customHeight="1">
      <c r="A327" s="45">
        <v>148</v>
      </c>
      <c r="B327" s="44" t="s">
        <v>147</v>
      </c>
      <c r="C327" s="263" t="s">
        <v>33</v>
      </c>
      <c r="D327" s="263"/>
      <c r="E327" s="264">
        <v>1</v>
      </c>
      <c r="F327" s="264"/>
      <c r="G327" s="264"/>
      <c r="H327" s="264">
        <v>5.4961375892162323E-2</v>
      </c>
      <c r="I327" s="272"/>
      <c r="J327" s="45">
        <f>IF(K327&gt;0,MAX($J$20:J326)+1,0)</f>
        <v>148</v>
      </c>
      <c r="K327" s="45" t="str">
        <f t="shared" si="20"/>
        <v>1B4 Przepisy ruchu drogowego T Krzysztof Rękas (RK)</v>
      </c>
      <c r="L327" s="40">
        <f t="shared" si="18"/>
        <v>1</v>
      </c>
    </row>
    <row r="328" spans="1:12" ht="18.2" customHeight="1">
      <c r="A328" s="45">
        <v>149</v>
      </c>
      <c r="B328" s="44" t="s">
        <v>147</v>
      </c>
      <c r="C328" s="263" t="s">
        <v>49</v>
      </c>
      <c r="D328" s="263"/>
      <c r="E328" s="264">
        <v>2</v>
      </c>
      <c r="F328" s="264"/>
      <c r="G328" s="264"/>
      <c r="H328" s="264">
        <v>5.8823525905609131E-2</v>
      </c>
      <c r="I328" s="272"/>
      <c r="J328" s="45">
        <f>IF(K328&gt;0,MAX($J$20:J327)+1,0)</f>
        <v>149</v>
      </c>
      <c r="K328" s="45" t="str">
        <f t="shared" si="20"/>
        <v>1KKZ Przepisy ruchu drogowego T Krzysztof Rękas (RK)</v>
      </c>
      <c r="L328" s="40">
        <f t="shared" si="18"/>
        <v>2</v>
      </c>
    </row>
    <row r="329" spans="1:12" ht="18.2" customHeight="1">
      <c r="A329" s="45">
        <v>150</v>
      </c>
      <c r="B329" s="44" t="s">
        <v>148</v>
      </c>
      <c r="C329" s="263" t="s">
        <v>48</v>
      </c>
      <c r="D329" s="263"/>
      <c r="E329" s="264">
        <v>1</v>
      </c>
      <c r="F329" s="264"/>
      <c r="G329" s="264"/>
      <c r="H329" s="264">
        <v>2.6143791154026985E-2</v>
      </c>
      <c r="I329" s="272"/>
      <c r="J329" s="45">
        <f>IF(K329&gt;0,MAX($J$20:J328)+1,0)</f>
        <v>150</v>
      </c>
      <c r="K329" s="45" t="str">
        <f t="shared" si="20"/>
        <v>2KKZ Przepisy ruchu drogowego T R3 Krzysztof Rękas (RK)</v>
      </c>
      <c r="L329" s="40">
        <f t="shared" si="18"/>
        <v>1</v>
      </c>
    </row>
    <row r="330" spans="1:12" ht="18.2" customHeight="1">
      <c r="A330" s="45">
        <v>151</v>
      </c>
      <c r="B330" s="44" t="s">
        <v>148</v>
      </c>
      <c r="C330" s="263" t="s">
        <v>48</v>
      </c>
      <c r="D330" s="263"/>
      <c r="E330" s="264">
        <v>1</v>
      </c>
      <c r="F330" s="264"/>
      <c r="G330" s="264"/>
      <c r="H330" s="264">
        <v>2.9411762952804565E-2</v>
      </c>
      <c r="I330" s="272"/>
      <c r="J330" s="45">
        <f>IF(K330&gt;0,MAX($J$20:J329)+1,0)</f>
        <v>151</v>
      </c>
      <c r="K330" s="45" t="str">
        <f t="shared" si="20"/>
        <v>2KKZ Przepisy ruchu drogowego T R3 Krzysztof Rękas (RK)</v>
      </c>
      <c r="L330" s="40">
        <f t="shared" si="18"/>
        <v>1</v>
      </c>
    </row>
    <row r="331" spans="1:12" ht="18.2" customHeight="1">
      <c r="A331" s="45">
        <v>152</v>
      </c>
      <c r="B331" s="44" t="s">
        <v>149</v>
      </c>
      <c r="C331" s="263" t="s">
        <v>42</v>
      </c>
      <c r="D331" s="263"/>
      <c r="E331" s="264">
        <v>1</v>
      </c>
      <c r="F331" s="264"/>
      <c r="G331" s="264"/>
      <c r="H331" s="264">
        <v>5.4961375892162323E-2</v>
      </c>
      <c r="I331" s="272"/>
      <c r="J331" s="45">
        <f>IF(K331&gt;0,MAX($J$20:J330)+1,0)</f>
        <v>152</v>
      </c>
      <c r="K331" s="45" t="str">
        <f t="shared" si="20"/>
        <v>1BT Bezpieczeństwo i higiena pracy Krzysztof Rękas (RK)</v>
      </c>
      <c r="L331" s="40">
        <f t="shared" si="18"/>
        <v>1</v>
      </c>
    </row>
    <row r="332" spans="1:12" ht="18.2" customHeight="1">
      <c r="A332" s="45">
        <v>153</v>
      </c>
      <c r="B332" s="44" t="s">
        <v>149</v>
      </c>
      <c r="C332" s="263" t="s">
        <v>33</v>
      </c>
      <c r="D332" s="263"/>
      <c r="E332" s="264">
        <v>0.5</v>
      </c>
      <c r="F332" s="264"/>
      <c r="G332" s="264"/>
      <c r="H332" s="264">
        <v>2.7480687946081161E-2</v>
      </c>
      <c r="I332" s="272"/>
      <c r="J332" s="45">
        <f>IF(K332&gt;0,MAX($J$20:J331)+1,0)</f>
        <v>153</v>
      </c>
      <c r="K332" s="45" t="str">
        <f t="shared" si="20"/>
        <v>1B4 Bezpieczeństwo i higiena pracy Krzysztof Rękas (RK)</v>
      </c>
      <c r="L332" s="40">
        <f t="shared" si="18"/>
        <v>0.5</v>
      </c>
    </row>
    <row r="333" spans="1:12" ht="18.2" customHeight="1">
      <c r="A333" s="45">
        <v>154</v>
      </c>
      <c r="B333" s="44" t="s">
        <v>150</v>
      </c>
      <c r="C333" s="263" t="s">
        <v>49</v>
      </c>
      <c r="D333" s="263"/>
      <c r="E333" s="264">
        <v>1</v>
      </c>
      <c r="F333" s="264"/>
      <c r="G333" s="264"/>
      <c r="H333" s="264">
        <v>2.6143789291381836E-2</v>
      </c>
      <c r="I333" s="272"/>
      <c r="J333" s="45">
        <f>IF(K333&gt;0,MAX($J$20:J332)+1,0)</f>
        <v>154</v>
      </c>
      <c r="K333" s="45" t="str">
        <f t="shared" si="20"/>
        <v>1KKZ BHP w rolnictwie R3 Krzysztof Rękas (RK)</v>
      </c>
      <c r="L333" s="40">
        <f t="shared" si="18"/>
        <v>1</v>
      </c>
    </row>
    <row r="334" spans="1:12" ht="18.2" customHeight="1">
      <c r="A334" s="45">
        <v>0</v>
      </c>
      <c r="B334" s="42"/>
      <c r="C334" s="265" t="s">
        <v>21</v>
      </c>
      <c r="D334" s="265"/>
      <c r="E334" s="266">
        <v>11.5</v>
      </c>
      <c r="F334" s="266"/>
      <c r="G334" s="266"/>
      <c r="H334" s="267">
        <v>1.2166295181959863</v>
      </c>
      <c r="I334" s="277"/>
      <c r="J334" s="45">
        <f>IF(K334&gt;0,MAX($J$20:J333)+1,0)</f>
        <v>0</v>
      </c>
      <c r="K334" s="45"/>
      <c r="L334" s="40">
        <f t="shared" si="18"/>
        <v>0</v>
      </c>
    </row>
    <row r="335" spans="1:12" ht="18.2" customHeight="1">
      <c r="A335" s="45">
        <v>0</v>
      </c>
      <c r="B335" s="43"/>
      <c r="C335" s="273" t="s">
        <v>22</v>
      </c>
      <c r="D335" s="273"/>
      <c r="E335" s="274">
        <v>521</v>
      </c>
      <c r="F335" s="274"/>
      <c r="G335" s="274"/>
      <c r="H335" s="273"/>
      <c r="I335" s="278"/>
      <c r="J335" s="45">
        <f>IF(K335&gt;0,MAX($J$20:J334)+1,0)</f>
        <v>0</v>
      </c>
      <c r="K335" s="45"/>
      <c r="L335" s="40">
        <f t="shared" si="18"/>
        <v>0</v>
      </c>
    </row>
    <row r="336" spans="1:12" ht="36.200000000000003" customHeight="1">
      <c r="A336" s="45">
        <v>0</v>
      </c>
      <c r="B336" s="41"/>
      <c r="C336" s="41"/>
      <c r="D336" s="41"/>
      <c r="E336" s="41"/>
      <c r="F336" s="41"/>
      <c r="G336" s="41"/>
      <c r="H336" s="41"/>
      <c r="I336" s="41"/>
      <c r="J336" s="45">
        <f>IF(K336&gt;0,MAX($J$20:J335)+1,0)</f>
        <v>0</v>
      </c>
      <c r="K336" s="45"/>
      <c r="L336" s="40">
        <f t="shared" si="18"/>
        <v>0</v>
      </c>
    </row>
    <row r="337" spans="1:12" ht="1.5" customHeight="1">
      <c r="A337" s="45">
        <v>0</v>
      </c>
      <c r="B337" s="270" t="s">
        <v>151</v>
      </c>
      <c r="C337" s="270"/>
      <c r="D337" s="270"/>
      <c r="E337" s="270"/>
      <c r="F337" s="270"/>
      <c r="G337" s="270"/>
      <c r="H337" s="270"/>
      <c r="I337" s="275"/>
      <c r="J337" s="45">
        <f>IF(K337&gt;0,MAX($J$20:J336)+1,0)</f>
        <v>0</v>
      </c>
      <c r="K337" s="45"/>
      <c r="L337" s="40">
        <f t="shared" si="18"/>
        <v>0</v>
      </c>
    </row>
    <row r="338" spans="1:12" ht="16.7" customHeight="1">
      <c r="A338" s="45">
        <v>0</v>
      </c>
      <c r="B338" s="270"/>
      <c r="C338" s="270"/>
      <c r="D338" s="269"/>
      <c r="E338" s="269"/>
      <c r="F338" s="270"/>
      <c r="G338" s="270"/>
      <c r="H338" s="270"/>
      <c r="I338" s="275"/>
      <c r="J338" s="45">
        <f>IF(K338&gt;0,MAX($J$20:J337)+1,0)</f>
        <v>0</v>
      </c>
      <c r="K338" s="45"/>
      <c r="L338" s="40">
        <f t="shared" si="18"/>
        <v>0</v>
      </c>
    </row>
    <row r="339" spans="1:12" ht="0.75" customHeight="1">
      <c r="A339" s="45">
        <v>0</v>
      </c>
      <c r="B339" s="41"/>
      <c r="C339" s="41"/>
      <c r="D339" s="41"/>
      <c r="E339" s="41"/>
      <c r="F339" s="41"/>
      <c r="G339" s="41"/>
      <c r="H339" s="41"/>
      <c r="I339" s="41"/>
      <c r="J339" s="45">
        <f>IF(K339&gt;0,MAX($J$20:J338)+1,0)</f>
        <v>0</v>
      </c>
      <c r="K339" s="45"/>
      <c r="L339" s="40">
        <f t="shared" si="18"/>
        <v>0</v>
      </c>
    </row>
    <row r="340" spans="1:12" ht="18.2" customHeight="1">
      <c r="A340" s="45">
        <v>0</v>
      </c>
      <c r="B340" s="42" t="s">
        <v>16</v>
      </c>
      <c r="C340" s="265" t="s">
        <v>17</v>
      </c>
      <c r="D340" s="265"/>
      <c r="E340" s="271" t="s">
        <v>18</v>
      </c>
      <c r="F340" s="271"/>
      <c r="G340" s="271"/>
      <c r="H340" s="271" t="s">
        <v>19</v>
      </c>
      <c r="I340" s="276"/>
      <c r="J340" s="45">
        <f>IF(K340&gt;0,MAX($J$20:J339)+1,0)</f>
        <v>0</v>
      </c>
      <c r="K340" s="45"/>
      <c r="L340" s="40">
        <f t="shared" si="18"/>
        <v>0</v>
      </c>
    </row>
    <row r="341" spans="1:12" ht="18.2" customHeight="1">
      <c r="A341" s="45">
        <v>155</v>
      </c>
      <c r="B341" s="44" t="s">
        <v>152</v>
      </c>
      <c r="C341" s="263" t="s">
        <v>52</v>
      </c>
      <c r="D341" s="263"/>
      <c r="E341" s="264">
        <v>1</v>
      </c>
      <c r="F341" s="264"/>
      <c r="G341" s="264"/>
      <c r="H341" s="264">
        <v>5.4961375892162323E-2</v>
      </c>
      <c r="I341" s="272"/>
      <c r="J341" s="45">
        <f>IF(K341&gt;0,MAX($J$20:J340)+1,0)</f>
        <v>155</v>
      </c>
      <c r="K341" s="45" t="str">
        <f t="shared" ref="K341:K353" si="21">CONCATENATE(C341," ",B341," ",$B$337)</f>
        <v>1PT Plastyka Agnieszka Małgorzata Rosochacka (RC)</v>
      </c>
      <c r="L341" s="40">
        <f t="shared" si="18"/>
        <v>1</v>
      </c>
    </row>
    <row r="342" spans="1:12" ht="18.2" customHeight="1">
      <c r="A342" s="45">
        <v>156</v>
      </c>
      <c r="B342" s="44" t="s">
        <v>152</v>
      </c>
      <c r="C342" s="263" t="s">
        <v>42</v>
      </c>
      <c r="D342" s="263"/>
      <c r="E342" s="264">
        <v>1</v>
      </c>
      <c r="F342" s="264"/>
      <c r="G342" s="264"/>
      <c r="H342" s="264">
        <v>5.4961375892162323E-2</v>
      </c>
      <c r="I342" s="272"/>
      <c r="J342" s="45">
        <f>IF(K342&gt;0,MAX($J$20:J341)+1,0)</f>
        <v>156</v>
      </c>
      <c r="K342" s="45" t="str">
        <f t="shared" si="21"/>
        <v>1BT Plastyka Agnieszka Małgorzata Rosochacka (RC)</v>
      </c>
      <c r="L342" s="40">
        <f t="shared" ref="L342:L405" si="22">IF(A342&gt;0,E342,0)</f>
        <v>1</v>
      </c>
    </row>
    <row r="343" spans="1:12" ht="18.2" customHeight="1">
      <c r="A343" s="45">
        <v>157</v>
      </c>
      <c r="B343" s="44" t="s">
        <v>153</v>
      </c>
      <c r="C343" s="263" t="s">
        <v>52</v>
      </c>
      <c r="D343" s="263"/>
      <c r="E343" s="264">
        <v>2</v>
      </c>
      <c r="F343" s="264"/>
      <c r="G343" s="264"/>
      <c r="H343" s="264">
        <v>0.10992275178432465</v>
      </c>
      <c r="I343" s="272"/>
      <c r="J343" s="45">
        <f>IF(K343&gt;0,MAX($J$20:J342)+1,0)</f>
        <v>157</v>
      </c>
      <c r="K343" s="45" t="str">
        <f t="shared" si="21"/>
        <v>1PT Historia Agnieszka Małgorzata Rosochacka (RC)</v>
      </c>
      <c r="L343" s="40">
        <f t="shared" si="22"/>
        <v>2</v>
      </c>
    </row>
    <row r="344" spans="1:12" ht="18.2" customHeight="1">
      <c r="A344" s="45">
        <v>158</v>
      </c>
      <c r="B344" s="44" t="s">
        <v>153</v>
      </c>
      <c r="C344" s="263" t="s">
        <v>31</v>
      </c>
      <c r="D344" s="263"/>
      <c r="E344" s="264">
        <v>1</v>
      </c>
      <c r="F344" s="264"/>
      <c r="G344" s="264"/>
      <c r="H344" s="264">
        <v>5.4961375892162323E-2</v>
      </c>
      <c r="I344" s="272"/>
      <c r="J344" s="45">
        <f>IF(K344&gt;0,MAX($J$20:J343)+1,0)</f>
        <v>158</v>
      </c>
      <c r="K344" s="45" t="str">
        <f t="shared" si="21"/>
        <v>1P4 Historia Agnieszka Małgorzata Rosochacka (RC)</v>
      </c>
      <c r="L344" s="40">
        <f t="shared" si="22"/>
        <v>1</v>
      </c>
    </row>
    <row r="345" spans="1:12" ht="18.2" customHeight="1">
      <c r="A345" s="45">
        <v>159</v>
      </c>
      <c r="B345" s="44" t="s">
        <v>153</v>
      </c>
      <c r="C345" s="263" t="s">
        <v>33</v>
      </c>
      <c r="D345" s="263"/>
      <c r="E345" s="264">
        <v>2</v>
      </c>
      <c r="F345" s="264"/>
      <c r="G345" s="264"/>
      <c r="H345" s="264">
        <v>0.10992275178432465</v>
      </c>
      <c r="I345" s="272"/>
      <c r="J345" s="45">
        <f>IF(K345&gt;0,MAX($J$20:J344)+1,0)</f>
        <v>159</v>
      </c>
      <c r="K345" s="45" t="str">
        <f t="shared" si="21"/>
        <v>1B4 Historia Agnieszka Małgorzata Rosochacka (RC)</v>
      </c>
      <c r="L345" s="40">
        <f t="shared" si="22"/>
        <v>2</v>
      </c>
    </row>
    <row r="346" spans="1:12" ht="18.2" customHeight="1">
      <c r="A346" s="45">
        <v>160</v>
      </c>
      <c r="B346" s="44" t="s">
        <v>153</v>
      </c>
      <c r="C346" s="263" t="s">
        <v>42</v>
      </c>
      <c r="D346" s="263"/>
      <c r="E346" s="264">
        <v>2</v>
      </c>
      <c r="F346" s="264"/>
      <c r="G346" s="264"/>
      <c r="H346" s="264">
        <v>0.10992275178432465</v>
      </c>
      <c r="I346" s="272"/>
      <c r="J346" s="45">
        <f>IF(K346&gt;0,MAX($J$20:J345)+1,0)</f>
        <v>160</v>
      </c>
      <c r="K346" s="45" t="str">
        <f t="shared" si="21"/>
        <v>1BT Historia Agnieszka Małgorzata Rosochacka (RC)</v>
      </c>
      <c r="L346" s="40">
        <f t="shared" si="22"/>
        <v>2</v>
      </c>
    </row>
    <row r="347" spans="1:12" ht="18.2" customHeight="1">
      <c r="A347" s="45">
        <v>161</v>
      </c>
      <c r="B347" s="44" t="s">
        <v>154</v>
      </c>
      <c r="C347" s="263" t="s">
        <v>33</v>
      </c>
      <c r="D347" s="263"/>
      <c r="E347" s="264">
        <v>1</v>
      </c>
      <c r="F347" s="264"/>
      <c r="G347" s="264"/>
      <c r="H347" s="264">
        <v>5.4961375892162323E-2</v>
      </c>
      <c r="I347" s="272"/>
      <c r="J347" s="45">
        <f>IF(K347&gt;0,MAX($J$20:J346)+1,0)</f>
        <v>161</v>
      </c>
      <c r="K347" s="45" t="str">
        <f t="shared" si="21"/>
        <v>1B4 Wiedza o społeczeństwie Agnieszka Małgorzata Rosochacka (RC)</v>
      </c>
      <c r="L347" s="40">
        <f t="shared" si="22"/>
        <v>1</v>
      </c>
    </row>
    <row r="348" spans="1:12" ht="18.2" customHeight="1">
      <c r="A348" s="45">
        <v>162</v>
      </c>
      <c r="B348" s="44" t="s">
        <v>154</v>
      </c>
      <c r="C348" s="263" t="s">
        <v>31</v>
      </c>
      <c r="D348" s="263"/>
      <c r="E348" s="264">
        <v>1</v>
      </c>
      <c r="F348" s="264"/>
      <c r="G348" s="264"/>
      <c r="H348" s="264">
        <v>5.4961375892162323E-2</v>
      </c>
      <c r="I348" s="272"/>
      <c r="J348" s="45">
        <f>IF(K348&gt;0,MAX($J$20:J347)+1,0)</f>
        <v>162</v>
      </c>
      <c r="K348" s="45" t="str">
        <f t="shared" si="21"/>
        <v>1P4 Wiedza o społeczeństwie Agnieszka Małgorzata Rosochacka (RC)</v>
      </c>
      <c r="L348" s="40">
        <f t="shared" si="22"/>
        <v>1</v>
      </c>
    </row>
    <row r="349" spans="1:12" ht="18.2" customHeight="1">
      <c r="A349" s="45">
        <v>163</v>
      </c>
      <c r="B349" s="44" t="s">
        <v>35</v>
      </c>
      <c r="C349" s="263" t="s">
        <v>127</v>
      </c>
      <c r="D349" s="263"/>
      <c r="E349" s="264">
        <v>3.9999997615814209</v>
      </c>
      <c r="F349" s="264"/>
      <c r="G349" s="264"/>
      <c r="H349" s="264">
        <v>0.22222220897674561</v>
      </c>
      <c r="I349" s="272"/>
      <c r="J349" s="45">
        <f>IF(K349&gt;0,MAX($J$20:J348)+1,0)</f>
        <v>163</v>
      </c>
      <c r="K349" s="45" t="str">
        <f t="shared" si="21"/>
        <v>INT3 Obowiązki wychowawcy w internacie/bursie Agnieszka Małgorzata Rosochacka (RC)</v>
      </c>
      <c r="L349" s="40">
        <f t="shared" si="22"/>
        <v>3.9999997615814209</v>
      </c>
    </row>
    <row r="350" spans="1:12" ht="18.2" customHeight="1">
      <c r="A350" s="45">
        <v>164</v>
      </c>
      <c r="B350" s="44" t="s">
        <v>155</v>
      </c>
      <c r="C350" s="263" t="s">
        <v>28</v>
      </c>
      <c r="D350" s="263"/>
      <c r="E350" s="264">
        <v>2</v>
      </c>
      <c r="F350" s="264"/>
      <c r="G350" s="264"/>
      <c r="H350" s="264">
        <v>0.10398098826408386</v>
      </c>
      <c r="I350" s="272"/>
      <c r="J350" s="45">
        <f>IF(K350&gt;0,MAX($J$20:J349)+1,0)</f>
        <v>164</v>
      </c>
      <c r="K350" s="45" t="str">
        <f t="shared" si="21"/>
        <v>3B4 Historia i społeczeństwo - p.uzupełniający Agnieszka Małgorzata Rosochacka (RC)</v>
      </c>
      <c r="L350" s="40">
        <f t="shared" si="22"/>
        <v>2</v>
      </c>
    </row>
    <row r="351" spans="1:12" ht="18.2" customHeight="1">
      <c r="A351" s="45">
        <v>165</v>
      </c>
      <c r="B351" s="44" t="s">
        <v>155</v>
      </c>
      <c r="C351" s="263" t="s">
        <v>27</v>
      </c>
      <c r="D351" s="263"/>
      <c r="E351" s="264">
        <v>2</v>
      </c>
      <c r="F351" s="264"/>
      <c r="G351" s="264"/>
      <c r="H351" s="264">
        <v>0.10398098826408386</v>
      </c>
      <c r="I351" s="272"/>
      <c r="J351" s="45">
        <f>IF(K351&gt;0,MAX($J$20:J350)+1,0)</f>
        <v>165</v>
      </c>
      <c r="K351" s="45" t="str">
        <f t="shared" si="21"/>
        <v>3P4 Historia i społeczeństwo - p.uzupełniający Agnieszka Małgorzata Rosochacka (RC)</v>
      </c>
      <c r="L351" s="40">
        <f t="shared" si="22"/>
        <v>2</v>
      </c>
    </row>
    <row r="352" spans="1:12" ht="18.2" customHeight="1">
      <c r="A352" s="45">
        <v>166</v>
      </c>
      <c r="B352" s="44" t="s">
        <v>155</v>
      </c>
      <c r="C352" s="263" t="s">
        <v>30</v>
      </c>
      <c r="D352" s="263"/>
      <c r="E352" s="264">
        <v>3</v>
      </c>
      <c r="F352" s="264"/>
      <c r="G352" s="264"/>
      <c r="H352" s="264">
        <v>0.1666666716337204</v>
      </c>
      <c r="I352" s="272"/>
      <c r="J352" s="45">
        <f>IF(K352&gt;0,MAX($J$20:J351)+1,0)</f>
        <v>166</v>
      </c>
      <c r="K352" s="45" t="str">
        <f t="shared" si="21"/>
        <v>4B4P Historia i społeczeństwo - p.uzupełniający Agnieszka Małgorzata Rosochacka (RC)</v>
      </c>
      <c r="L352" s="40">
        <f t="shared" si="22"/>
        <v>3</v>
      </c>
    </row>
    <row r="353" spans="1:12" ht="18.2" customHeight="1">
      <c r="A353" s="45">
        <v>167</v>
      </c>
      <c r="B353" s="44" t="s">
        <v>57</v>
      </c>
      <c r="C353" s="263" t="s">
        <v>52</v>
      </c>
      <c r="D353" s="263"/>
      <c r="E353" s="264">
        <v>1</v>
      </c>
      <c r="F353" s="264"/>
      <c r="G353" s="264"/>
      <c r="H353" s="264">
        <v>5.4961375892162323E-2</v>
      </c>
      <c r="I353" s="272"/>
      <c r="J353" s="45">
        <f>IF(K353&gt;0,MAX($J$20:J352)+1,0)</f>
        <v>167</v>
      </c>
      <c r="K353" s="45" t="str">
        <f t="shared" si="21"/>
        <v>1PT Zajęcia z wychowawcą Agnieszka Małgorzata Rosochacka (RC)</v>
      </c>
      <c r="L353" s="40">
        <f t="shared" si="22"/>
        <v>1</v>
      </c>
    </row>
    <row r="354" spans="1:12" ht="18.2" customHeight="1">
      <c r="A354" s="45">
        <v>0</v>
      </c>
      <c r="B354" s="42"/>
      <c r="C354" s="265" t="s">
        <v>21</v>
      </c>
      <c r="D354" s="265"/>
      <c r="E354" s="266">
        <v>22.999999761581421</v>
      </c>
      <c r="F354" s="266"/>
      <c r="G354" s="266"/>
      <c r="H354" s="267">
        <v>1.2563873678445827</v>
      </c>
      <c r="I354" s="277"/>
      <c r="J354" s="45">
        <f>IF(K354&gt;0,MAX($J$20:J353)+1,0)</f>
        <v>0</v>
      </c>
      <c r="K354" s="45"/>
      <c r="L354" s="40">
        <f t="shared" si="22"/>
        <v>0</v>
      </c>
    </row>
    <row r="355" spans="1:12" ht="18.2" customHeight="1">
      <c r="A355" s="45">
        <v>0</v>
      </c>
      <c r="B355" s="43"/>
      <c r="C355" s="273" t="s">
        <v>22</v>
      </c>
      <c r="D355" s="273"/>
      <c r="E355" s="274">
        <v>0</v>
      </c>
      <c r="F355" s="274"/>
      <c r="G355" s="274"/>
      <c r="H355" s="273"/>
      <c r="I355" s="278"/>
      <c r="J355" s="45">
        <f>IF(K355&gt;0,MAX($J$20:J354)+1,0)</f>
        <v>0</v>
      </c>
      <c r="K355" s="45"/>
      <c r="L355" s="40">
        <f t="shared" si="22"/>
        <v>0</v>
      </c>
    </row>
    <row r="356" spans="1:12" ht="35.450000000000003" customHeight="1">
      <c r="A356" s="45">
        <v>0</v>
      </c>
      <c r="B356" s="41"/>
      <c r="C356" s="41"/>
      <c r="D356" s="41"/>
      <c r="E356" s="41"/>
      <c r="F356" s="41"/>
      <c r="G356" s="41"/>
      <c r="H356" s="41"/>
      <c r="I356" s="41"/>
      <c r="J356" s="45">
        <f>IF(K356&gt;0,MAX($J$20:J355)+1,0)</f>
        <v>0</v>
      </c>
      <c r="K356" s="45"/>
      <c r="L356" s="40">
        <f t="shared" si="22"/>
        <v>0</v>
      </c>
    </row>
    <row r="357" spans="1:12" ht="1.5" customHeight="1">
      <c r="A357" s="45">
        <v>0</v>
      </c>
      <c r="B357" s="270" t="s">
        <v>156</v>
      </c>
      <c r="C357" s="270"/>
      <c r="D357" s="270"/>
      <c r="E357" s="270"/>
      <c r="F357" s="270"/>
      <c r="G357" s="270"/>
      <c r="H357" s="270"/>
      <c r="I357" s="275"/>
      <c r="J357" s="45">
        <f>IF(K357&gt;0,MAX($J$20:J356)+1,0)</f>
        <v>0</v>
      </c>
      <c r="K357" s="45"/>
      <c r="L357" s="40">
        <f t="shared" si="22"/>
        <v>0</v>
      </c>
    </row>
    <row r="358" spans="1:12" ht="16.7" customHeight="1">
      <c r="A358" s="45">
        <v>0</v>
      </c>
      <c r="B358" s="270"/>
      <c r="C358" s="270"/>
      <c r="D358" s="269"/>
      <c r="E358" s="269"/>
      <c r="F358" s="270"/>
      <c r="G358" s="270"/>
      <c r="H358" s="270"/>
      <c r="I358" s="275"/>
      <c r="J358" s="45">
        <f>IF(K358&gt;0,MAX($J$20:J357)+1,0)</f>
        <v>0</v>
      </c>
      <c r="K358" s="45"/>
      <c r="L358" s="40">
        <f t="shared" si="22"/>
        <v>0</v>
      </c>
    </row>
    <row r="359" spans="1:12" ht="0.75" customHeight="1">
      <c r="A359" s="45">
        <v>0</v>
      </c>
      <c r="B359" s="41"/>
      <c r="C359" s="41"/>
      <c r="D359" s="41"/>
      <c r="E359" s="41"/>
      <c r="F359" s="41"/>
      <c r="G359" s="41"/>
      <c r="H359" s="41"/>
      <c r="I359" s="41"/>
      <c r="J359" s="45">
        <f>IF(K359&gt;0,MAX($J$20:J358)+1,0)</f>
        <v>0</v>
      </c>
      <c r="K359" s="45"/>
      <c r="L359" s="40">
        <f t="shared" si="22"/>
        <v>0</v>
      </c>
    </row>
    <row r="360" spans="1:12" ht="18.2" customHeight="1">
      <c r="A360" s="45">
        <v>0</v>
      </c>
      <c r="B360" s="42" t="s">
        <v>16</v>
      </c>
      <c r="C360" s="265" t="s">
        <v>17</v>
      </c>
      <c r="D360" s="265"/>
      <c r="E360" s="271" t="s">
        <v>18</v>
      </c>
      <c r="F360" s="271"/>
      <c r="G360" s="271"/>
      <c r="H360" s="271" t="s">
        <v>19</v>
      </c>
      <c r="I360" s="276"/>
      <c r="J360" s="45">
        <f>IF(K360&gt;0,MAX($J$20:J359)+1,0)</f>
        <v>0</v>
      </c>
      <c r="K360" s="45"/>
      <c r="L360" s="40">
        <f t="shared" si="22"/>
        <v>0</v>
      </c>
    </row>
    <row r="361" spans="1:12" ht="18.2" customHeight="1">
      <c r="A361" s="45">
        <v>0</v>
      </c>
      <c r="B361" s="44" t="s">
        <v>157</v>
      </c>
      <c r="C361" s="263"/>
      <c r="D361" s="263"/>
      <c r="E361" s="264">
        <v>3.962566614151001</v>
      </c>
      <c r="F361" s="264"/>
      <c r="G361" s="264"/>
      <c r="H361" s="264">
        <v>0.22014258801937103</v>
      </c>
      <c r="I361" s="272"/>
      <c r="J361" s="45">
        <f>IF(K361&gt;0,MAX($J$20:J360)+1,0)</f>
        <v>0</v>
      </c>
      <c r="K361" s="45"/>
      <c r="L361" s="40">
        <f t="shared" si="22"/>
        <v>0</v>
      </c>
    </row>
    <row r="362" spans="1:12" ht="26.45" customHeight="1">
      <c r="A362" s="45">
        <v>168</v>
      </c>
      <c r="B362" s="44" t="s">
        <v>67</v>
      </c>
      <c r="C362" s="263" t="s">
        <v>111</v>
      </c>
      <c r="D362" s="263"/>
      <c r="E362" s="264">
        <v>4.7351350784301758</v>
      </c>
      <c r="F362" s="264"/>
      <c r="G362" s="264"/>
      <c r="H362" s="264">
        <v>0.2342245876789093</v>
      </c>
      <c r="I362" s="272"/>
      <c r="J362" s="45">
        <f>IF(K362&gt;0,MAX($J$20:J361)+1,0)</f>
        <v>168</v>
      </c>
      <c r="K362" s="45" t="str">
        <f t="shared" ref="K362:K368" si="23">CONCATENATE(C362," ",B362," ",$B$357)</f>
        <v>1P4|gr2 Zajęcia praktyczne - procesy technologiczne w gastronmiii Anna Rybak (RA)</v>
      </c>
      <c r="L362" s="40">
        <f t="shared" si="22"/>
        <v>4.7351350784301758</v>
      </c>
    </row>
    <row r="363" spans="1:12" ht="25.7" customHeight="1">
      <c r="A363" s="45">
        <v>169</v>
      </c>
      <c r="B363" s="44" t="s">
        <v>67</v>
      </c>
      <c r="C363" s="263" t="s">
        <v>68</v>
      </c>
      <c r="D363" s="263"/>
      <c r="E363" s="264">
        <v>3.9459459781646729</v>
      </c>
      <c r="F363" s="264"/>
      <c r="G363" s="264"/>
      <c r="H363" s="264">
        <v>0.19518715143203735</v>
      </c>
      <c r="I363" s="272"/>
      <c r="J363" s="45">
        <f>IF(K363&gt;0,MAX($J$20:J362)+1,0)</f>
        <v>169</v>
      </c>
      <c r="K363" s="45" t="str">
        <f t="shared" si="23"/>
        <v>1PT|gr2 Zajęcia praktyczne - procesy technologiczne w gastronmiii Anna Rybak (RA)</v>
      </c>
      <c r="L363" s="40">
        <f t="shared" si="22"/>
        <v>3.9459459781646729</v>
      </c>
    </row>
    <row r="364" spans="1:12" ht="18.2" customHeight="1">
      <c r="A364" s="45">
        <v>170</v>
      </c>
      <c r="B364" s="44" t="s">
        <v>78</v>
      </c>
      <c r="C364" s="263" t="s">
        <v>31</v>
      </c>
      <c r="D364" s="263"/>
      <c r="E364" s="264">
        <v>0.78918915987014771</v>
      </c>
      <c r="F364" s="264"/>
      <c r="G364" s="264"/>
      <c r="H364" s="264">
        <v>4.3374922126531601E-2</v>
      </c>
      <c r="I364" s="272"/>
      <c r="J364" s="45">
        <f>IF(K364&gt;0,MAX($J$20:J363)+1,0)</f>
        <v>170</v>
      </c>
      <c r="K364" s="45" t="str">
        <f t="shared" si="23"/>
        <v>1P4 Bezpieczeństow i higiena pracy w gastronomii Anna Rybak (RA)</v>
      </c>
      <c r="L364" s="40">
        <f t="shared" si="22"/>
        <v>0.78918915987014771</v>
      </c>
    </row>
    <row r="365" spans="1:12" ht="26.45" customHeight="1">
      <c r="A365" s="45">
        <v>171</v>
      </c>
      <c r="B365" s="44" t="s">
        <v>158</v>
      </c>
      <c r="C365" s="263" t="s">
        <v>31</v>
      </c>
      <c r="D365" s="263"/>
      <c r="E365" s="264">
        <v>1.5783783197402954</v>
      </c>
      <c r="F365" s="264"/>
      <c r="G365" s="264"/>
      <c r="H365" s="264">
        <v>8.6749844253063202E-2</v>
      </c>
      <c r="I365" s="272"/>
      <c r="J365" s="45">
        <f>IF(K365&gt;0,MAX($J$20:J364)+1,0)</f>
        <v>171</v>
      </c>
      <c r="K365" s="45" t="str">
        <f t="shared" si="23"/>
        <v>1P4 Wyposażenie techniczne zakładów gastronomicznych Anna Rybak (RA)</v>
      </c>
      <c r="L365" s="40">
        <f t="shared" si="22"/>
        <v>1.5783783197402954</v>
      </c>
    </row>
    <row r="366" spans="1:12" ht="18.2" customHeight="1">
      <c r="A366" s="45">
        <v>172</v>
      </c>
      <c r="B366" s="44" t="s">
        <v>159</v>
      </c>
      <c r="C366" s="263" t="s">
        <v>72</v>
      </c>
      <c r="D366" s="263"/>
      <c r="E366" s="264">
        <v>1.6685714721679687</v>
      </c>
      <c r="F366" s="264"/>
      <c r="G366" s="264"/>
      <c r="H366" s="264">
        <v>8.6749844253063202E-2</v>
      </c>
      <c r="I366" s="272"/>
      <c r="J366" s="45">
        <f>IF(K366&gt;0,MAX($J$20:J365)+1,0)</f>
        <v>172</v>
      </c>
      <c r="K366" s="45" t="str">
        <f t="shared" si="23"/>
        <v>2B4P|343404 Wyposazenie techniczne i bhp Anna Rybak (RA)</v>
      </c>
      <c r="L366" s="40">
        <f t="shared" si="22"/>
        <v>1.6685714721679687</v>
      </c>
    </row>
    <row r="367" spans="1:12" ht="18.2" customHeight="1">
      <c r="A367" s="45">
        <v>173</v>
      </c>
      <c r="B367" s="44" t="s">
        <v>78</v>
      </c>
      <c r="C367" s="263" t="s">
        <v>52</v>
      </c>
      <c r="D367" s="263"/>
      <c r="E367" s="264">
        <v>0.78918915987014771</v>
      </c>
      <c r="F367" s="264"/>
      <c r="G367" s="264"/>
      <c r="H367" s="264">
        <v>4.3374922126531601E-2</v>
      </c>
      <c r="I367" s="272"/>
      <c r="J367" s="45">
        <f>IF(K367&gt;0,MAX($J$20:J366)+1,0)</f>
        <v>173</v>
      </c>
      <c r="K367" s="45" t="str">
        <f t="shared" si="23"/>
        <v>1PT Bezpieczeństow i higiena pracy w gastronomii Anna Rybak (RA)</v>
      </c>
      <c r="L367" s="40">
        <f t="shared" si="22"/>
        <v>0.78918915987014771</v>
      </c>
    </row>
    <row r="368" spans="1:12" ht="25.7" customHeight="1">
      <c r="A368" s="45">
        <v>174</v>
      </c>
      <c r="B368" s="44" t="s">
        <v>160</v>
      </c>
      <c r="C368" s="263" t="s">
        <v>31</v>
      </c>
      <c r="D368" s="263"/>
      <c r="E368" s="264">
        <v>2.3675675392150879</v>
      </c>
      <c r="F368" s="264"/>
      <c r="G368" s="264"/>
      <c r="H368" s="264">
        <v>0.1301247775554657</v>
      </c>
      <c r="I368" s="272"/>
      <c r="J368" s="45">
        <f>IF(K368&gt;0,MAX($J$20:J367)+1,0)</f>
        <v>174</v>
      </c>
      <c r="K368" s="45" t="str">
        <f t="shared" si="23"/>
        <v>1P4 Technologia gastronomiczna z towaroznawstwem Anna Rybak (RA)</v>
      </c>
      <c r="L368" s="40">
        <f t="shared" si="22"/>
        <v>2.3675675392150879</v>
      </c>
    </row>
    <row r="369" spans="1:12" ht="18.2" customHeight="1">
      <c r="A369" s="45">
        <v>0</v>
      </c>
      <c r="B369" s="42"/>
      <c r="C369" s="265" t="s">
        <v>21</v>
      </c>
      <c r="D369" s="265"/>
      <c r="E369" s="266">
        <v>19.836543321609504</v>
      </c>
      <c r="F369" s="266"/>
      <c r="G369" s="266"/>
      <c r="H369" s="267">
        <v>1.0399286374449725</v>
      </c>
      <c r="I369" s="277"/>
      <c r="J369" s="45">
        <f>IF(K369&gt;0,MAX($J$20:J368)+1,0)</f>
        <v>0</v>
      </c>
      <c r="K369" s="45"/>
      <c r="L369" s="40">
        <f t="shared" si="22"/>
        <v>0</v>
      </c>
    </row>
    <row r="370" spans="1:12" ht="18.2" customHeight="1">
      <c r="A370" s="45">
        <v>0</v>
      </c>
      <c r="B370" s="43"/>
      <c r="C370" s="273" t="s">
        <v>22</v>
      </c>
      <c r="D370" s="273"/>
      <c r="E370" s="274">
        <v>0</v>
      </c>
      <c r="F370" s="274"/>
      <c r="G370" s="274"/>
      <c r="H370" s="273"/>
      <c r="I370" s="278"/>
      <c r="J370" s="45">
        <f>IF(K370&gt;0,MAX($J$20:J369)+1,0)</f>
        <v>0</v>
      </c>
      <c r="K370" s="45"/>
      <c r="L370" s="40">
        <f t="shared" si="22"/>
        <v>0</v>
      </c>
    </row>
    <row r="371" spans="1:12" ht="36.200000000000003" customHeight="1">
      <c r="A371" s="45">
        <v>0</v>
      </c>
      <c r="B371" s="41"/>
      <c r="C371" s="41"/>
      <c r="D371" s="41"/>
      <c r="E371" s="41"/>
      <c r="F371" s="41"/>
      <c r="G371" s="41"/>
      <c r="H371" s="41"/>
      <c r="I371" s="41"/>
      <c r="J371" s="45">
        <f>IF(K371&gt;0,MAX($J$20:J370)+1,0)</f>
        <v>0</v>
      </c>
      <c r="K371" s="45"/>
      <c r="L371" s="40">
        <f t="shared" si="22"/>
        <v>0</v>
      </c>
    </row>
    <row r="372" spans="1:12" ht="1.5" customHeight="1">
      <c r="A372" s="45">
        <v>0</v>
      </c>
      <c r="B372" s="270" t="s">
        <v>161</v>
      </c>
      <c r="C372" s="270"/>
      <c r="D372" s="270"/>
      <c r="E372" s="270"/>
      <c r="F372" s="270"/>
      <c r="G372" s="270"/>
      <c r="H372" s="270"/>
      <c r="I372" s="275"/>
      <c r="J372" s="45">
        <f>IF(K372&gt;0,MAX($J$20:J371)+1,0)</f>
        <v>0</v>
      </c>
      <c r="K372" s="45"/>
      <c r="L372" s="40">
        <f t="shared" si="22"/>
        <v>0</v>
      </c>
    </row>
    <row r="373" spans="1:12" ht="16.7" customHeight="1">
      <c r="A373" s="45">
        <v>0</v>
      </c>
      <c r="B373" s="270"/>
      <c r="C373" s="270"/>
      <c r="D373" s="269"/>
      <c r="E373" s="269"/>
      <c r="F373" s="270"/>
      <c r="G373" s="270"/>
      <c r="H373" s="270"/>
      <c r="I373" s="275"/>
      <c r="J373" s="45">
        <f>IF(K373&gt;0,MAX($J$20:J372)+1,0)</f>
        <v>0</v>
      </c>
      <c r="K373" s="45"/>
      <c r="L373" s="40">
        <f t="shared" si="22"/>
        <v>0</v>
      </c>
    </row>
    <row r="374" spans="1:12" ht="0.75" customHeight="1">
      <c r="A374" s="45">
        <v>0</v>
      </c>
      <c r="B374" s="41"/>
      <c r="C374" s="41"/>
      <c r="D374" s="41"/>
      <c r="E374" s="41"/>
      <c r="F374" s="41"/>
      <c r="G374" s="41"/>
      <c r="H374" s="41"/>
      <c r="I374" s="41"/>
      <c r="J374" s="45">
        <f>IF(K374&gt;0,MAX($J$20:J373)+1,0)</f>
        <v>0</v>
      </c>
      <c r="K374" s="45"/>
      <c r="L374" s="40">
        <f t="shared" si="22"/>
        <v>0</v>
      </c>
    </row>
    <row r="375" spans="1:12" ht="18.2" customHeight="1">
      <c r="A375" s="45">
        <v>0</v>
      </c>
      <c r="B375" s="42" t="s">
        <v>16</v>
      </c>
      <c r="C375" s="265" t="s">
        <v>17</v>
      </c>
      <c r="D375" s="265"/>
      <c r="E375" s="271" t="s">
        <v>18</v>
      </c>
      <c r="F375" s="271"/>
      <c r="G375" s="271"/>
      <c r="H375" s="271" t="s">
        <v>19</v>
      </c>
      <c r="I375" s="276"/>
      <c r="J375" s="45">
        <f>IF(K375&gt;0,MAX($J$20:J374)+1,0)</f>
        <v>0</v>
      </c>
      <c r="K375" s="45"/>
      <c r="L375" s="40">
        <f t="shared" si="22"/>
        <v>0</v>
      </c>
    </row>
    <row r="376" spans="1:12" ht="18.2" customHeight="1">
      <c r="A376" s="45">
        <v>0</v>
      </c>
      <c r="B376" s="44" t="s">
        <v>162</v>
      </c>
      <c r="C376" s="263"/>
      <c r="D376" s="263"/>
      <c r="E376" s="264">
        <v>20</v>
      </c>
      <c r="F376" s="264"/>
      <c r="G376" s="264"/>
      <c r="H376" s="264">
        <v>0.99999994039535522</v>
      </c>
      <c r="I376" s="272"/>
      <c r="J376" s="45">
        <f>IF(K376&gt;0,MAX($J$20:J375)+1,0)</f>
        <v>0</v>
      </c>
      <c r="K376" s="45"/>
      <c r="L376" s="40">
        <f t="shared" si="22"/>
        <v>0</v>
      </c>
    </row>
    <row r="377" spans="1:12" ht="18.2" customHeight="1">
      <c r="A377" s="45">
        <v>0</v>
      </c>
      <c r="B377" s="42"/>
      <c r="C377" s="265" t="s">
        <v>21</v>
      </c>
      <c r="D377" s="265"/>
      <c r="E377" s="266">
        <v>20</v>
      </c>
      <c r="F377" s="266"/>
      <c r="G377" s="266"/>
      <c r="H377" s="267">
        <v>0.999999940395355</v>
      </c>
      <c r="I377" s="277"/>
      <c r="J377" s="45">
        <f>IF(K377&gt;0,MAX($J$20:J376)+1,0)</f>
        <v>0</v>
      </c>
      <c r="K377" s="45"/>
      <c r="L377" s="40">
        <f t="shared" si="22"/>
        <v>0</v>
      </c>
    </row>
    <row r="378" spans="1:12" ht="18.2" customHeight="1">
      <c r="A378" s="45">
        <v>0</v>
      </c>
      <c r="B378" s="43"/>
      <c r="C378" s="273" t="s">
        <v>22</v>
      </c>
      <c r="D378" s="273"/>
      <c r="E378" s="274">
        <v>0</v>
      </c>
      <c r="F378" s="274"/>
      <c r="G378" s="274"/>
      <c r="H378" s="273"/>
      <c r="I378" s="278"/>
      <c r="J378" s="45">
        <f>IF(K378&gt;0,MAX($J$20:J377)+1,0)</f>
        <v>0</v>
      </c>
      <c r="K378" s="45"/>
      <c r="L378" s="40">
        <f t="shared" si="22"/>
        <v>0</v>
      </c>
    </row>
    <row r="379" spans="1:12" ht="35.450000000000003" customHeight="1">
      <c r="A379" s="45">
        <v>0</v>
      </c>
      <c r="B379" s="41"/>
      <c r="C379" s="41"/>
      <c r="D379" s="41"/>
      <c r="E379" s="41"/>
      <c r="F379" s="41"/>
      <c r="G379" s="41"/>
      <c r="H379" s="41"/>
      <c r="I379" s="41"/>
      <c r="J379" s="45">
        <f>IF(K379&gt;0,MAX($J$20:J378)+1,0)</f>
        <v>0</v>
      </c>
      <c r="K379" s="45"/>
      <c r="L379" s="40">
        <f t="shared" si="22"/>
        <v>0</v>
      </c>
    </row>
    <row r="380" spans="1:12" ht="1.5" customHeight="1">
      <c r="A380" s="45">
        <v>0</v>
      </c>
      <c r="B380" s="270" t="s">
        <v>163</v>
      </c>
      <c r="C380" s="270"/>
      <c r="D380" s="270"/>
      <c r="E380" s="270"/>
      <c r="F380" s="270"/>
      <c r="G380" s="270"/>
      <c r="H380" s="270"/>
      <c r="I380" s="275"/>
      <c r="J380" s="45">
        <f>IF(K380&gt;0,MAX($J$20:J379)+1,0)</f>
        <v>0</v>
      </c>
      <c r="K380" s="45"/>
      <c r="L380" s="40">
        <f t="shared" si="22"/>
        <v>0</v>
      </c>
    </row>
    <row r="381" spans="1:12" ht="16.7" customHeight="1">
      <c r="A381" s="45">
        <v>0</v>
      </c>
      <c r="B381" s="270"/>
      <c r="C381" s="270"/>
      <c r="D381" s="269"/>
      <c r="E381" s="269"/>
      <c r="F381" s="270"/>
      <c r="G381" s="270"/>
      <c r="H381" s="270"/>
      <c r="I381" s="275"/>
      <c r="J381" s="45">
        <f>IF(K381&gt;0,MAX($J$20:J380)+1,0)</f>
        <v>0</v>
      </c>
      <c r="K381" s="45"/>
      <c r="L381" s="40">
        <f t="shared" si="22"/>
        <v>0</v>
      </c>
    </row>
    <row r="382" spans="1:12" ht="0.75" customHeight="1">
      <c r="A382" s="45">
        <v>0</v>
      </c>
      <c r="B382" s="41"/>
      <c r="C382" s="41"/>
      <c r="D382" s="41"/>
      <c r="E382" s="41"/>
      <c r="F382" s="41"/>
      <c r="G382" s="41"/>
      <c r="H382" s="41"/>
      <c r="I382" s="41"/>
      <c r="J382" s="45">
        <f>IF(K382&gt;0,MAX($J$20:J381)+1,0)</f>
        <v>0</v>
      </c>
      <c r="K382" s="45"/>
      <c r="L382" s="40">
        <f t="shared" si="22"/>
        <v>0</v>
      </c>
    </row>
    <row r="383" spans="1:12" ht="18.2" customHeight="1">
      <c r="A383" s="45">
        <v>0</v>
      </c>
      <c r="B383" s="42" t="s">
        <v>16</v>
      </c>
      <c r="C383" s="265" t="s">
        <v>17</v>
      </c>
      <c r="D383" s="265"/>
      <c r="E383" s="271" t="s">
        <v>18</v>
      </c>
      <c r="F383" s="271"/>
      <c r="G383" s="271"/>
      <c r="H383" s="271" t="s">
        <v>19</v>
      </c>
      <c r="I383" s="276"/>
      <c r="J383" s="45">
        <f>IF(K383&gt;0,MAX($J$20:J382)+1,0)</f>
        <v>0</v>
      </c>
      <c r="K383" s="45"/>
      <c r="L383" s="40">
        <f t="shared" si="22"/>
        <v>0</v>
      </c>
    </row>
    <row r="384" spans="1:12" ht="18.2" customHeight="1">
      <c r="A384" s="45">
        <v>175</v>
      </c>
      <c r="B384" s="44" t="s">
        <v>164</v>
      </c>
      <c r="C384" s="263" t="s">
        <v>65</v>
      </c>
      <c r="D384" s="263"/>
      <c r="E384" s="264">
        <v>1</v>
      </c>
      <c r="F384" s="264"/>
      <c r="G384" s="264"/>
      <c r="H384" s="264">
        <v>5.55555559694767E-2</v>
      </c>
      <c r="I384" s="272"/>
      <c r="J384" s="45">
        <f>IF(K384&gt;0,MAX($J$20:J383)+1,0)</f>
        <v>175</v>
      </c>
      <c r="K384" s="45" t="str">
        <f t="shared" ref="K384:K389" si="24">CONCATENATE(C384," ",B384," ",$B$380)</f>
        <v>4B4P|311515 Informatyka rozszerzona Robert Sołowiej (SO)</v>
      </c>
      <c r="L384" s="40">
        <f t="shared" si="22"/>
        <v>1</v>
      </c>
    </row>
    <row r="385" spans="1:12" ht="18.2" customHeight="1">
      <c r="A385" s="45">
        <v>176</v>
      </c>
      <c r="B385" s="44" t="s">
        <v>164</v>
      </c>
      <c r="C385" s="263" t="s">
        <v>28</v>
      </c>
      <c r="D385" s="263"/>
      <c r="E385" s="264">
        <v>2</v>
      </c>
      <c r="F385" s="264"/>
      <c r="G385" s="264"/>
      <c r="H385" s="264">
        <v>0.10398098081350327</v>
      </c>
      <c r="I385" s="272"/>
      <c r="J385" s="45">
        <f>IF(K385&gt;0,MAX($J$20:J384)+1,0)</f>
        <v>176</v>
      </c>
      <c r="K385" s="45" t="str">
        <f t="shared" si="24"/>
        <v>3B4 Informatyka rozszerzona Robert Sołowiej (SO)</v>
      </c>
      <c r="L385" s="40">
        <f t="shared" si="22"/>
        <v>2</v>
      </c>
    </row>
    <row r="386" spans="1:12" ht="18.2" customHeight="1">
      <c r="A386" s="45">
        <v>177</v>
      </c>
      <c r="B386" s="44" t="s">
        <v>165</v>
      </c>
      <c r="C386" s="263" t="s">
        <v>42</v>
      </c>
      <c r="D386" s="263"/>
      <c r="E386" s="264">
        <v>1</v>
      </c>
      <c r="F386" s="264"/>
      <c r="G386" s="264"/>
      <c r="H386" s="264">
        <v>5.4961375892162323E-2</v>
      </c>
      <c r="I386" s="272"/>
      <c r="J386" s="45">
        <f>IF(K386&gt;0,MAX($J$20:J385)+1,0)</f>
        <v>177</v>
      </c>
      <c r="K386" s="45" t="str">
        <f t="shared" si="24"/>
        <v>1BT Informatyka Robert Sołowiej (SO)</v>
      </c>
      <c r="L386" s="40">
        <f t="shared" si="22"/>
        <v>1</v>
      </c>
    </row>
    <row r="387" spans="1:12" ht="18.2" customHeight="1">
      <c r="A387" s="45">
        <v>178</v>
      </c>
      <c r="B387" s="44" t="s">
        <v>165</v>
      </c>
      <c r="C387" s="263" t="s">
        <v>52</v>
      </c>
      <c r="D387" s="263"/>
      <c r="E387" s="264">
        <v>1</v>
      </c>
      <c r="F387" s="264"/>
      <c r="G387" s="264"/>
      <c r="H387" s="264">
        <v>5.4961375892162323E-2</v>
      </c>
      <c r="I387" s="272"/>
      <c r="J387" s="45">
        <f>IF(K387&gt;0,MAX($J$20:J386)+1,0)</f>
        <v>178</v>
      </c>
      <c r="K387" s="45" t="str">
        <f t="shared" si="24"/>
        <v>1PT Informatyka Robert Sołowiej (SO)</v>
      </c>
      <c r="L387" s="40">
        <f t="shared" si="22"/>
        <v>1</v>
      </c>
    </row>
    <row r="388" spans="1:12" ht="18.2" customHeight="1">
      <c r="A388" s="45">
        <v>179</v>
      </c>
      <c r="B388" s="44" t="s">
        <v>165</v>
      </c>
      <c r="C388" s="263" t="s">
        <v>31</v>
      </c>
      <c r="D388" s="263"/>
      <c r="E388" s="264">
        <v>1</v>
      </c>
      <c r="F388" s="264"/>
      <c r="G388" s="264"/>
      <c r="H388" s="264">
        <v>5.4961375892162323E-2</v>
      </c>
      <c r="I388" s="272"/>
      <c r="J388" s="45">
        <f>IF(K388&gt;0,MAX($J$20:J387)+1,0)</f>
        <v>179</v>
      </c>
      <c r="K388" s="45" t="str">
        <f t="shared" si="24"/>
        <v>1P4 Informatyka Robert Sołowiej (SO)</v>
      </c>
      <c r="L388" s="40">
        <f t="shared" si="22"/>
        <v>1</v>
      </c>
    </row>
    <row r="389" spans="1:12" ht="18.2" customHeight="1">
      <c r="A389" s="45">
        <v>180</v>
      </c>
      <c r="B389" s="44" t="s">
        <v>165</v>
      </c>
      <c r="C389" s="263" t="s">
        <v>33</v>
      </c>
      <c r="D389" s="263"/>
      <c r="E389" s="264">
        <v>1</v>
      </c>
      <c r="F389" s="264"/>
      <c r="G389" s="264"/>
      <c r="H389" s="264">
        <v>5.4961375892162323E-2</v>
      </c>
      <c r="I389" s="272"/>
      <c r="J389" s="45">
        <f>IF(K389&gt;0,MAX($J$20:J388)+1,0)</f>
        <v>180</v>
      </c>
      <c r="K389" s="45" t="str">
        <f t="shared" si="24"/>
        <v>1B4 Informatyka Robert Sołowiej (SO)</v>
      </c>
      <c r="L389" s="40">
        <f t="shared" si="22"/>
        <v>1</v>
      </c>
    </row>
    <row r="390" spans="1:12" ht="18.2" customHeight="1">
      <c r="A390" s="45">
        <v>0</v>
      </c>
      <c r="B390" s="42"/>
      <c r="C390" s="265" t="s">
        <v>21</v>
      </c>
      <c r="D390" s="265"/>
      <c r="E390" s="266">
        <v>7</v>
      </c>
      <c r="F390" s="266"/>
      <c r="G390" s="266"/>
      <c r="H390" s="267">
        <v>0.37938204035162892</v>
      </c>
      <c r="I390" s="277"/>
      <c r="J390" s="45">
        <f>IF(K390&gt;0,MAX($J$20:J389)+1,0)</f>
        <v>0</v>
      </c>
      <c r="K390" s="45"/>
      <c r="L390" s="40">
        <f t="shared" si="22"/>
        <v>0</v>
      </c>
    </row>
    <row r="391" spans="1:12" ht="18.2" customHeight="1">
      <c r="A391" s="45">
        <v>0</v>
      </c>
      <c r="B391" s="43"/>
      <c r="C391" s="273" t="s">
        <v>22</v>
      </c>
      <c r="D391" s="273"/>
      <c r="E391" s="274">
        <v>0</v>
      </c>
      <c r="F391" s="274"/>
      <c r="G391" s="274"/>
      <c r="H391" s="273"/>
      <c r="I391" s="278"/>
      <c r="J391" s="45">
        <f>IF(K391&gt;0,MAX($J$20:J390)+1,0)</f>
        <v>0</v>
      </c>
      <c r="K391" s="45"/>
      <c r="L391" s="40">
        <f t="shared" si="22"/>
        <v>0</v>
      </c>
    </row>
    <row r="392" spans="1:12" ht="36.200000000000003" customHeight="1">
      <c r="A392" s="45">
        <v>0</v>
      </c>
      <c r="B392" s="41"/>
      <c r="C392" s="41"/>
      <c r="D392" s="41"/>
      <c r="E392" s="41"/>
      <c r="F392" s="41"/>
      <c r="G392" s="41"/>
      <c r="H392" s="41"/>
      <c r="I392" s="41"/>
      <c r="J392" s="45">
        <f>IF(K392&gt;0,MAX($J$20:J391)+1,0)</f>
        <v>0</v>
      </c>
      <c r="K392" s="45"/>
      <c r="L392" s="40">
        <f t="shared" si="22"/>
        <v>0</v>
      </c>
    </row>
    <row r="393" spans="1:12" ht="1.5" customHeight="1">
      <c r="A393" s="45">
        <v>0</v>
      </c>
      <c r="B393" s="270" t="s">
        <v>166</v>
      </c>
      <c r="C393" s="270"/>
      <c r="D393" s="270"/>
      <c r="E393" s="270"/>
      <c r="F393" s="270"/>
      <c r="G393" s="270"/>
      <c r="H393" s="270"/>
      <c r="I393" s="275"/>
      <c r="J393" s="45">
        <f>IF(K393&gt;0,MAX($J$20:J392)+1,0)</f>
        <v>0</v>
      </c>
      <c r="K393" s="45"/>
      <c r="L393" s="40">
        <f t="shared" si="22"/>
        <v>0</v>
      </c>
    </row>
    <row r="394" spans="1:12" ht="16.7" customHeight="1">
      <c r="A394" s="45">
        <v>0</v>
      </c>
      <c r="B394" s="270"/>
      <c r="C394" s="270"/>
      <c r="D394" s="269"/>
      <c r="E394" s="269"/>
      <c r="F394" s="270"/>
      <c r="G394" s="270"/>
      <c r="H394" s="270"/>
      <c r="I394" s="275"/>
      <c r="J394" s="45">
        <f>IF(K394&gt;0,MAX($J$20:J393)+1,0)</f>
        <v>0</v>
      </c>
      <c r="K394" s="45"/>
      <c r="L394" s="40">
        <f t="shared" si="22"/>
        <v>0</v>
      </c>
    </row>
    <row r="395" spans="1:12" ht="0.75" customHeight="1">
      <c r="A395" s="45">
        <v>0</v>
      </c>
      <c r="B395" s="41"/>
      <c r="C395" s="41"/>
      <c r="D395" s="41"/>
      <c r="E395" s="41"/>
      <c r="F395" s="41"/>
      <c r="G395" s="41"/>
      <c r="H395" s="41"/>
      <c r="I395" s="41"/>
      <c r="J395" s="45">
        <f>IF(K395&gt;0,MAX($J$20:J394)+1,0)</f>
        <v>0</v>
      </c>
      <c r="K395" s="45"/>
      <c r="L395" s="40">
        <f t="shared" si="22"/>
        <v>0</v>
      </c>
    </row>
    <row r="396" spans="1:12" ht="18.2" customHeight="1">
      <c r="A396" s="45">
        <v>0</v>
      </c>
      <c r="B396" s="42" t="s">
        <v>16</v>
      </c>
      <c r="C396" s="265" t="s">
        <v>17</v>
      </c>
      <c r="D396" s="265"/>
      <c r="E396" s="271" t="s">
        <v>18</v>
      </c>
      <c r="F396" s="271"/>
      <c r="G396" s="271"/>
      <c r="H396" s="271" t="s">
        <v>19</v>
      </c>
      <c r="I396" s="276"/>
      <c r="J396" s="45">
        <f>IF(K396&gt;0,MAX($J$20:J395)+1,0)</f>
        <v>0</v>
      </c>
      <c r="K396" s="45"/>
      <c r="L396" s="40">
        <f t="shared" si="22"/>
        <v>0</v>
      </c>
    </row>
    <row r="397" spans="1:12" ht="18.2" customHeight="1">
      <c r="A397" s="45">
        <v>0</v>
      </c>
      <c r="B397" s="44" t="s">
        <v>35</v>
      </c>
      <c r="C397" s="263" t="s">
        <v>37</v>
      </c>
      <c r="D397" s="263"/>
      <c r="E397" s="264">
        <v>13.999999046325684</v>
      </c>
      <c r="F397" s="264"/>
      <c r="G397" s="264"/>
      <c r="H397" s="264">
        <v>0.46666663885116577</v>
      </c>
      <c r="I397" s="272"/>
      <c r="J397" s="45">
        <f>IF(K397&gt;0,MAX($J$20:J396)+1,0)</f>
        <v>0</v>
      </c>
      <c r="K397" s="45"/>
      <c r="L397" s="40">
        <f t="shared" si="22"/>
        <v>0</v>
      </c>
    </row>
    <row r="398" spans="1:12" ht="18.2" customHeight="1">
      <c r="A398" s="45">
        <v>0</v>
      </c>
      <c r="B398" s="44" t="s">
        <v>167</v>
      </c>
      <c r="C398" s="263" t="s">
        <v>168</v>
      </c>
      <c r="D398" s="263"/>
      <c r="E398" s="264">
        <v>1.9999998807907104</v>
      </c>
      <c r="F398" s="264"/>
      <c r="G398" s="264"/>
      <c r="H398" s="264">
        <v>6.6666662693023682E-2</v>
      </c>
      <c r="I398" s="272"/>
      <c r="J398" s="45">
        <f>IF(K398&gt;0,MAX($J$20:J397)+1,0)</f>
        <v>0</v>
      </c>
      <c r="K398" s="45"/>
      <c r="L398" s="40">
        <f t="shared" si="22"/>
        <v>0</v>
      </c>
    </row>
    <row r="399" spans="1:12" ht="18.2" customHeight="1">
      <c r="A399" s="45">
        <v>0</v>
      </c>
      <c r="B399" s="42"/>
      <c r="C399" s="265" t="s">
        <v>21</v>
      </c>
      <c r="D399" s="265"/>
      <c r="E399" s="266">
        <v>15.99999892711641</v>
      </c>
      <c r="F399" s="266"/>
      <c r="G399" s="266"/>
      <c r="H399" s="267">
        <v>0.53333330154418968</v>
      </c>
      <c r="I399" s="277"/>
      <c r="J399" s="45">
        <f>IF(K399&gt;0,MAX($J$20:J398)+1,0)</f>
        <v>0</v>
      </c>
      <c r="K399" s="45"/>
      <c r="L399" s="40">
        <f t="shared" si="22"/>
        <v>0</v>
      </c>
    </row>
    <row r="400" spans="1:12" ht="18.2" customHeight="1">
      <c r="A400" s="45">
        <v>0</v>
      </c>
      <c r="B400" s="43"/>
      <c r="C400" s="273" t="s">
        <v>22</v>
      </c>
      <c r="D400" s="273"/>
      <c r="E400" s="274">
        <v>0</v>
      </c>
      <c r="F400" s="274"/>
      <c r="G400" s="274"/>
      <c r="H400" s="273"/>
      <c r="I400" s="278"/>
      <c r="J400" s="45">
        <f>IF(K400&gt;0,MAX($J$20:J399)+1,0)</f>
        <v>0</v>
      </c>
      <c r="K400" s="45"/>
      <c r="L400" s="40">
        <f t="shared" si="22"/>
        <v>0</v>
      </c>
    </row>
    <row r="401" spans="1:12" ht="35.450000000000003" customHeight="1">
      <c r="A401" s="45">
        <v>0</v>
      </c>
      <c r="B401" s="41"/>
      <c r="C401" s="41"/>
      <c r="D401" s="41"/>
      <c r="E401" s="41"/>
      <c r="F401" s="41"/>
      <c r="G401" s="41"/>
      <c r="H401" s="41"/>
      <c r="I401" s="41"/>
      <c r="J401" s="45">
        <f>IF(K401&gt;0,MAX($J$20:J400)+1,0)</f>
        <v>0</v>
      </c>
      <c r="K401" s="45"/>
      <c r="L401" s="40">
        <f t="shared" si="22"/>
        <v>0</v>
      </c>
    </row>
    <row r="402" spans="1:12" ht="1.5" customHeight="1">
      <c r="A402" s="45">
        <v>0</v>
      </c>
      <c r="B402" s="270" t="s">
        <v>169</v>
      </c>
      <c r="C402" s="270"/>
      <c r="D402" s="270"/>
      <c r="E402" s="270"/>
      <c r="F402" s="270"/>
      <c r="G402" s="270"/>
      <c r="H402" s="270"/>
      <c r="I402" s="275"/>
      <c r="J402" s="45">
        <f>IF(K402&gt;0,MAX($J$20:J401)+1,0)</f>
        <v>0</v>
      </c>
      <c r="K402" s="45"/>
      <c r="L402" s="40">
        <f t="shared" si="22"/>
        <v>0</v>
      </c>
    </row>
    <row r="403" spans="1:12" ht="16.7" customHeight="1">
      <c r="A403" s="45">
        <v>0</v>
      </c>
      <c r="B403" s="270"/>
      <c r="C403" s="270"/>
      <c r="D403" s="269"/>
      <c r="E403" s="269"/>
      <c r="F403" s="270"/>
      <c r="G403" s="270"/>
      <c r="H403" s="270"/>
      <c r="I403" s="275"/>
      <c r="J403" s="45">
        <f>IF(K403&gt;0,MAX($J$20:J402)+1,0)</f>
        <v>0</v>
      </c>
      <c r="K403" s="45"/>
      <c r="L403" s="40">
        <f t="shared" si="22"/>
        <v>0</v>
      </c>
    </row>
    <row r="404" spans="1:12" ht="0.75" customHeight="1">
      <c r="A404" s="45">
        <v>0</v>
      </c>
      <c r="B404" s="41"/>
      <c r="C404" s="41"/>
      <c r="D404" s="41"/>
      <c r="E404" s="41"/>
      <c r="F404" s="41"/>
      <c r="G404" s="41"/>
      <c r="H404" s="41"/>
      <c r="I404" s="41"/>
      <c r="J404" s="45">
        <f>IF(K404&gt;0,MAX($J$20:J403)+1,0)</f>
        <v>0</v>
      </c>
      <c r="K404" s="45"/>
      <c r="L404" s="40">
        <f t="shared" si="22"/>
        <v>0</v>
      </c>
    </row>
    <row r="405" spans="1:12" ht="18.2" customHeight="1">
      <c r="A405" s="45">
        <v>0</v>
      </c>
      <c r="B405" s="42" t="s">
        <v>16</v>
      </c>
      <c r="C405" s="265" t="s">
        <v>17</v>
      </c>
      <c r="D405" s="265"/>
      <c r="E405" s="271" t="s">
        <v>18</v>
      </c>
      <c r="F405" s="271"/>
      <c r="G405" s="271"/>
      <c r="H405" s="271" t="s">
        <v>19</v>
      </c>
      <c r="I405" s="276"/>
      <c r="J405" s="45">
        <f>IF(K405&gt;0,MAX($J$20:J404)+1,0)</f>
        <v>0</v>
      </c>
      <c r="K405" s="45"/>
      <c r="L405" s="40">
        <f t="shared" si="22"/>
        <v>0</v>
      </c>
    </row>
    <row r="406" spans="1:12" ht="18.2" customHeight="1">
      <c r="A406" s="45">
        <v>181</v>
      </c>
      <c r="B406" s="44" t="s">
        <v>170</v>
      </c>
      <c r="C406" s="263" t="s">
        <v>31</v>
      </c>
      <c r="D406" s="263"/>
      <c r="E406" s="264">
        <v>2</v>
      </c>
      <c r="F406" s="264"/>
      <c r="G406" s="264"/>
      <c r="H406" s="264">
        <v>0.10992275178432465</v>
      </c>
      <c r="I406" s="272"/>
      <c r="J406" s="45">
        <f>IF(K406&gt;0,MAX($J$20:J405)+1,0)</f>
        <v>181</v>
      </c>
      <c r="K406" s="45" t="str">
        <f>CONCATENATE(C406," ",B406," ",$B$402)</f>
        <v>1P4 Religia Józef Serej (SE)</v>
      </c>
      <c r="L406" s="40">
        <f t="shared" ref="L406:L468" si="25">IF(A406&gt;0,E406,0)</f>
        <v>2</v>
      </c>
    </row>
    <row r="407" spans="1:12" ht="18.2" customHeight="1">
      <c r="A407" s="45">
        <v>182</v>
      </c>
      <c r="B407" s="44" t="s">
        <v>170</v>
      </c>
      <c r="C407" s="263" t="s">
        <v>27</v>
      </c>
      <c r="D407" s="263"/>
      <c r="E407" s="264">
        <v>2</v>
      </c>
      <c r="F407" s="264"/>
      <c r="G407" s="264"/>
      <c r="H407" s="264">
        <v>0.10398098081350327</v>
      </c>
      <c r="I407" s="272"/>
      <c r="J407" s="45">
        <f>IF(K407&gt;0,MAX($J$20:J406)+1,0)</f>
        <v>182</v>
      </c>
      <c r="K407" s="45" t="str">
        <f>CONCATENATE(C407," ",B407," ",$B$402)</f>
        <v>3P4 Religia Józef Serej (SE)</v>
      </c>
      <c r="L407" s="40">
        <f t="shared" si="25"/>
        <v>2</v>
      </c>
    </row>
    <row r="408" spans="1:12" ht="18.2" customHeight="1">
      <c r="A408" s="45">
        <v>183</v>
      </c>
      <c r="B408" s="44" t="s">
        <v>170</v>
      </c>
      <c r="C408" s="263" t="s">
        <v>30</v>
      </c>
      <c r="D408" s="263"/>
      <c r="E408" s="264">
        <v>2</v>
      </c>
      <c r="F408" s="264"/>
      <c r="G408" s="264"/>
      <c r="H408" s="264">
        <v>0.1111111119389534</v>
      </c>
      <c r="I408" s="272"/>
      <c r="J408" s="45">
        <f>IF(K408&gt;0,MAX($J$20:J407)+1,0)</f>
        <v>183</v>
      </c>
      <c r="K408" s="45" t="str">
        <f>CONCATENATE(C408," ",B408," ",$B$402)</f>
        <v>4B4P Religia Józef Serej (SE)</v>
      </c>
      <c r="L408" s="40">
        <f t="shared" si="25"/>
        <v>2</v>
      </c>
    </row>
    <row r="409" spans="1:12" ht="18.2" customHeight="1">
      <c r="A409" s="45">
        <v>0</v>
      </c>
      <c r="B409" s="42"/>
      <c r="C409" s="265" t="s">
        <v>21</v>
      </c>
      <c r="D409" s="265"/>
      <c r="E409" s="266">
        <v>6</v>
      </c>
      <c r="F409" s="266"/>
      <c r="G409" s="266"/>
      <c r="H409" s="267">
        <v>0.32501484453678098</v>
      </c>
      <c r="I409" s="277"/>
      <c r="J409" s="45">
        <f>IF(K409&gt;0,MAX($J$20:J408)+1,0)</f>
        <v>0</v>
      </c>
      <c r="K409" s="45"/>
      <c r="L409" s="40">
        <f t="shared" si="25"/>
        <v>0</v>
      </c>
    </row>
    <row r="410" spans="1:12" ht="18.2" customHeight="1">
      <c r="A410" s="45">
        <v>0</v>
      </c>
      <c r="B410" s="43"/>
      <c r="C410" s="273" t="s">
        <v>22</v>
      </c>
      <c r="D410" s="273"/>
      <c r="E410" s="274">
        <v>0</v>
      </c>
      <c r="F410" s="274"/>
      <c r="G410" s="274"/>
      <c r="H410" s="273"/>
      <c r="I410" s="278"/>
      <c r="J410" s="45">
        <f>IF(K410&gt;0,MAX($J$20:J409)+1,0)</f>
        <v>0</v>
      </c>
      <c r="K410" s="45"/>
      <c r="L410" s="40">
        <f t="shared" si="25"/>
        <v>0</v>
      </c>
    </row>
    <row r="411" spans="1:12" ht="35.450000000000003" customHeight="1">
      <c r="A411" s="45">
        <v>0</v>
      </c>
      <c r="B411" s="41"/>
      <c r="C411" s="41"/>
      <c r="D411" s="41"/>
      <c r="E411" s="41"/>
      <c r="F411" s="41"/>
      <c r="G411" s="41"/>
      <c r="H411" s="41"/>
      <c r="I411" s="41"/>
      <c r="J411" s="45">
        <f>IF(K411&gt;0,MAX($J$20:J410)+1,0)</f>
        <v>0</v>
      </c>
      <c r="K411" s="45"/>
      <c r="L411" s="40">
        <f t="shared" si="25"/>
        <v>0</v>
      </c>
    </row>
    <row r="412" spans="1:12" ht="1.5" customHeight="1">
      <c r="A412" s="45">
        <v>0</v>
      </c>
      <c r="B412" s="270" t="s">
        <v>171</v>
      </c>
      <c r="C412" s="270"/>
      <c r="D412" s="270"/>
      <c r="E412" s="270"/>
      <c r="F412" s="270"/>
      <c r="G412" s="270"/>
      <c r="H412" s="270"/>
      <c r="I412" s="275"/>
      <c r="J412" s="45">
        <f>IF(K412&gt;0,MAX($J$20:J411)+1,0)</f>
        <v>0</v>
      </c>
      <c r="K412" s="45"/>
      <c r="L412" s="40">
        <f t="shared" si="25"/>
        <v>0</v>
      </c>
    </row>
    <row r="413" spans="1:12" ht="16.7" customHeight="1">
      <c r="A413" s="45">
        <v>0</v>
      </c>
      <c r="B413" s="270"/>
      <c r="C413" s="270"/>
      <c r="D413" s="269"/>
      <c r="E413" s="269"/>
      <c r="F413" s="270"/>
      <c r="G413" s="270"/>
      <c r="H413" s="270"/>
      <c r="I413" s="275"/>
      <c r="J413" s="45">
        <f>IF(K413&gt;0,MAX($J$20:J412)+1,0)</f>
        <v>0</v>
      </c>
      <c r="K413" s="45"/>
      <c r="L413" s="40">
        <f t="shared" si="25"/>
        <v>0</v>
      </c>
    </row>
    <row r="414" spans="1:12" ht="0.75" customHeight="1">
      <c r="A414" s="45">
        <v>0</v>
      </c>
      <c r="B414" s="41"/>
      <c r="C414" s="41"/>
      <c r="D414" s="41"/>
      <c r="E414" s="41"/>
      <c r="F414" s="41"/>
      <c r="G414" s="41"/>
      <c r="H414" s="41"/>
      <c r="I414" s="41"/>
      <c r="J414" s="45">
        <f>IF(K414&gt;0,MAX($J$20:J413)+1,0)</f>
        <v>0</v>
      </c>
      <c r="K414" s="45"/>
      <c r="L414" s="40">
        <f t="shared" si="25"/>
        <v>0</v>
      </c>
    </row>
    <row r="415" spans="1:12" ht="18.2" customHeight="1">
      <c r="A415" s="45">
        <v>0</v>
      </c>
      <c r="B415" s="42" t="s">
        <v>16</v>
      </c>
      <c r="C415" s="265" t="s">
        <v>17</v>
      </c>
      <c r="D415" s="265"/>
      <c r="E415" s="271" t="s">
        <v>18</v>
      </c>
      <c r="F415" s="271"/>
      <c r="G415" s="271"/>
      <c r="H415" s="271" t="s">
        <v>19</v>
      </c>
      <c r="I415" s="276"/>
      <c r="J415" s="45">
        <f>IF(K415&gt;0,MAX($J$20:J414)+1,0)</f>
        <v>0</v>
      </c>
      <c r="K415" s="45"/>
      <c r="L415" s="40">
        <f t="shared" si="25"/>
        <v>0</v>
      </c>
    </row>
    <row r="416" spans="1:12" ht="18.2" customHeight="1">
      <c r="A416" s="45">
        <v>184</v>
      </c>
      <c r="B416" s="44" t="s">
        <v>170</v>
      </c>
      <c r="C416" s="263" t="s">
        <v>52</v>
      </c>
      <c r="D416" s="263"/>
      <c r="E416" s="264">
        <v>2</v>
      </c>
      <c r="F416" s="264"/>
      <c r="G416" s="264"/>
      <c r="H416" s="264">
        <v>0.10992275178432465</v>
      </c>
      <c r="I416" s="272"/>
      <c r="J416" s="45">
        <f>IF(K416&gt;0,MAX($J$20:J415)+1,0)</f>
        <v>184</v>
      </c>
      <c r="K416" s="45" t="str">
        <f t="shared" ref="K416:K421" si="26">CONCATENATE(C416," ",B416," ",$B$412)</f>
        <v>1PT Religia Ryszard Siedlecki (RS)</v>
      </c>
      <c r="L416" s="40">
        <f t="shared" si="25"/>
        <v>2</v>
      </c>
    </row>
    <row r="417" spans="1:12" ht="18.2" customHeight="1">
      <c r="A417" s="45">
        <v>185</v>
      </c>
      <c r="B417" s="44" t="s">
        <v>170</v>
      </c>
      <c r="C417" s="263" t="s">
        <v>33</v>
      </c>
      <c r="D417" s="263"/>
      <c r="E417" s="264">
        <v>2</v>
      </c>
      <c r="F417" s="264"/>
      <c r="G417" s="264"/>
      <c r="H417" s="264">
        <v>0.10992275178432465</v>
      </c>
      <c r="I417" s="272"/>
      <c r="J417" s="45">
        <f>IF(K417&gt;0,MAX($J$20:J416)+1,0)</f>
        <v>185</v>
      </c>
      <c r="K417" s="45" t="str">
        <f t="shared" si="26"/>
        <v>1B4 Religia Ryszard Siedlecki (RS)</v>
      </c>
      <c r="L417" s="40">
        <f t="shared" si="25"/>
        <v>2</v>
      </c>
    </row>
    <row r="418" spans="1:12" ht="18.2" customHeight="1">
      <c r="A418" s="45">
        <v>186</v>
      </c>
      <c r="B418" s="44" t="s">
        <v>170</v>
      </c>
      <c r="C418" s="263" t="s">
        <v>28</v>
      </c>
      <c r="D418" s="263"/>
      <c r="E418" s="264">
        <v>2</v>
      </c>
      <c r="F418" s="264"/>
      <c r="G418" s="264"/>
      <c r="H418" s="264">
        <v>0.10398098081350327</v>
      </c>
      <c r="I418" s="272"/>
      <c r="J418" s="45">
        <f>IF(K418&gt;0,MAX($J$20:J417)+1,0)</f>
        <v>186</v>
      </c>
      <c r="K418" s="45" t="str">
        <f t="shared" si="26"/>
        <v>3B4 Religia Ryszard Siedlecki (RS)</v>
      </c>
      <c r="L418" s="40">
        <f t="shared" si="25"/>
        <v>2</v>
      </c>
    </row>
    <row r="419" spans="1:12" ht="18.2" customHeight="1">
      <c r="A419" s="45">
        <v>187</v>
      </c>
      <c r="B419" s="44" t="s">
        <v>170</v>
      </c>
      <c r="C419" s="263" t="s">
        <v>29</v>
      </c>
      <c r="D419" s="263"/>
      <c r="E419" s="264">
        <v>2</v>
      </c>
      <c r="F419" s="264"/>
      <c r="G419" s="264"/>
      <c r="H419" s="264">
        <v>0.10398098081350327</v>
      </c>
      <c r="I419" s="272"/>
      <c r="J419" s="45">
        <f>IF(K419&gt;0,MAX($J$20:J418)+1,0)</f>
        <v>187</v>
      </c>
      <c r="K419" s="45" t="str">
        <f t="shared" si="26"/>
        <v>2B4 Religia Ryszard Siedlecki (RS)</v>
      </c>
      <c r="L419" s="40">
        <f t="shared" si="25"/>
        <v>2</v>
      </c>
    </row>
    <row r="420" spans="1:12" ht="18.2" customHeight="1">
      <c r="A420" s="45">
        <v>188</v>
      </c>
      <c r="B420" s="44" t="s">
        <v>170</v>
      </c>
      <c r="C420" s="263" t="s">
        <v>55</v>
      </c>
      <c r="D420" s="263"/>
      <c r="E420" s="264">
        <v>2</v>
      </c>
      <c r="F420" s="264"/>
      <c r="G420" s="264"/>
      <c r="H420" s="264">
        <v>0.10398098081350327</v>
      </c>
      <c r="I420" s="272"/>
      <c r="J420" s="45">
        <f>IF(K420&gt;0,MAX($J$20:J419)+1,0)</f>
        <v>188</v>
      </c>
      <c r="K420" s="45" t="str">
        <f t="shared" si="26"/>
        <v>2B4P Religia Ryszard Siedlecki (RS)</v>
      </c>
      <c r="L420" s="40">
        <f t="shared" si="25"/>
        <v>2</v>
      </c>
    </row>
    <row r="421" spans="1:12" ht="18.2" customHeight="1">
      <c r="A421" s="45">
        <v>189</v>
      </c>
      <c r="B421" s="44" t="s">
        <v>170</v>
      </c>
      <c r="C421" s="263" t="s">
        <v>42</v>
      </c>
      <c r="D421" s="263"/>
      <c r="E421" s="264">
        <v>2</v>
      </c>
      <c r="F421" s="264"/>
      <c r="G421" s="264"/>
      <c r="H421" s="264">
        <v>0.10992275178432465</v>
      </c>
      <c r="I421" s="272"/>
      <c r="J421" s="45">
        <f>IF(K421&gt;0,MAX($J$20:J420)+1,0)</f>
        <v>189</v>
      </c>
      <c r="K421" s="45" t="str">
        <f t="shared" si="26"/>
        <v>1BT Religia Ryszard Siedlecki (RS)</v>
      </c>
      <c r="L421" s="40">
        <f t="shared" si="25"/>
        <v>2</v>
      </c>
    </row>
    <row r="422" spans="1:12" ht="18.2" customHeight="1">
      <c r="A422" s="45">
        <v>0</v>
      </c>
      <c r="B422" s="42"/>
      <c r="C422" s="265" t="s">
        <v>21</v>
      </c>
      <c r="D422" s="265"/>
      <c r="E422" s="266">
        <v>12</v>
      </c>
      <c r="F422" s="266"/>
      <c r="G422" s="266"/>
      <c r="H422" s="267">
        <v>0.64171119779348396</v>
      </c>
      <c r="I422" s="277"/>
      <c r="J422" s="45">
        <f>IF(K422&gt;0,MAX($J$20:J421)+1,0)</f>
        <v>0</v>
      </c>
      <c r="K422" s="45"/>
      <c r="L422" s="40">
        <f t="shared" si="25"/>
        <v>0</v>
      </c>
    </row>
    <row r="423" spans="1:12" ht="18.2" customHeight="1">
      <c r="A423" s="45">
        <v>0</v>
      </c>
      <c r="B423" s="43"/>
      <c r="C423" s="273" t="s">
        <v>22</v>
      </c>
      <c r="D423" s="273"/>
      <c r="E423" s="274">
        <v>0</v>
      </c>
      <c r="F423" s="274"/>
      <c r="G423" s="274"/>
      <c r="H423" s="273"/>
      <c r="I423" s="278"/>
      <c r="J423" s="45">
        <f>IF(K423&gt;0,MAX($J$20:J422)+1,0)</f>
        <v>0</v>
      </c>
      <c r="K423" s="45"/>
      <c r="L423" s="40">
        <f t="shared" si="25"/>
        <v>0</v>
      </c>
    </row>
    <row r="424" spans="1:12" ht="36.200000000000003" customHeight="1">
      <c r="A424" s="45">
        <v>0</v>
      </c>
      <c r="B424" s="41"/>
      <c r="C424" s="41"/>
      <c r="D424" s="41"/>
      <c r="E424" s="41"/>
      <c r="F424" s="41"/>
      <c r="G424" s="41"/>
      <c r="H424" s="41"/>
      <c r="I424" s="41"/>
      <c r="J424" s="45">
        <f>IF(K424&gt;0,MAX($J$20:J423)+1,0)</f>
        <v>0</v>
      </c>
      <c r="K424" s="45"/>
      <c r="L424" s="40">
        <f t="shared" si="25"/>
        <v>0</v>
      </c>
    </row>
    <row r="425" spans="1:12" ht="1.5" customHeight="1">
      <c r="A425" s="45">
        <v>0</v>
      </c>
      <c r="B425" s="270" t="s">
        <v>172</v>
      </c>
      <c r="C425" s="270"/>
      <c r="D425" s="270"/>
      <c r="E425" s="270"/>
      <c r="F425" s="270"/>
      <c r="G425" s="270"/>
      <c r="H425" s="270"/>
      <c r="I425" s="275"/>
      <c r="J425" s="45">
        <f>IF(K425&gt;0,MAX($J$20:J424)+1,0)</f>
        <v>0</v>
      </c>
      <c r="K425" s="45"/>
      <c r="L425" s="40">
        <f t="shared" si="25"/>
        <v>0</v>
      </c>
    </row>
    <row r="426" spans="1:12" ht="16.7" customHeight="1">
      <c r="A426" s="45">
        <v>0</v>
      </c>
      <c r="B426" s="270"/>
      <c r="C426" s="270"/>
      <c r="D426" s="269"/>
      <c r="E426" s="269"/>
      <c r="F426" s="270"/>
      <c r="G426" s="270"/>
      <c r="H426" s="270"/>
      <c r="I426" s="275"/>
      <c r="J426" s="45">
        <f>IF(K426&gt;0,MAX($J$20:J425)+1,0)</f>
        <v>0</v>
      </c>
      <c r="K426" s="45"/>
      <c r="L426" s="40">
        <f t="shared" si="25"/>
        <v>0</v>
      </c>
    </row>
    <row r="427" spans="1:12" ht="0.75" customHeight="1">
      <c r="A427" s="45">
        <v>0</v>
      </c>
      <c r="B427" s="41"/>
      <c r="C427" s="41"/>
      <c r="D427" s="41"/>
      <c r="E427" s="41"/>
      <c r="F427" s="41"/>
      <c r="G427" s="41"/>
      <c r="H427" s="41"/>
      <c r="I427" s="41"/>
      <c r="J427" s="45">
        <f>IF(K427&gt;0,MAX($J$20:J426)+1,0)</f>
        <v>0</v>
      </c>
      <c r="K427" s="45"/>
      <c r="L427" s="40">
        <f t="shared" si="25"/>
        <v>0</v>
      </c>
    </row>
    <row r="428" spans="1:12" ht="18.2" customHeight="1">
      <c r="A428" s="45">
        <v>0</v>
      </c>
      <c r="B428" s="42" t="s">
        <v>16</v>
      </c>
      <c r="C428" s="265" t="s">
        <v>17</v>
      </c>
      <c r="D428" s="265"/>
      <c r="E428" s="271" t="s">
        <v>18</v>
      </c>
      <c r="F428" s="271"/>
      <c r="G428" s="271"/>
      <c r="H428" s="271" t="s">
        <v>19</v>
      </c>
      <c r="I428" s="276"/>
      <c r="J428" s="45">
        <f>IF(K428&gt;0,MAX($J$20:J427)+1,0)</f>
        <v>0</v>
      </c>
      <c r="K428" s="45"/>
      <c r="L428" s="40">
        <f t="shared" si="25"/>
        <v>0</v>
      </c>
    </row>
    <row r="429" spans="1:12" ht="18.2" customHeight="1">
      <c r="A429" s="45">
        <v>0</v>
      </c>
      <c r="B429" s="44" t="s">
        <v>173</v>
      </c>
      <c r="C429" s="263" t="s">
        <v>174</v>
      </c>
      <c r="D429" s="263"/>
      <c r="E429" s="264">
        <v>352</v>
      </c>
      <c r="F429" s="264"/>
      <c r="G429" s="264"/>
      <c r="H429" s="264">
        <v>0.48888888955116272</v>
      </c>
      <c r="I429" s="272"/>
      <c r="J429" s="45">
        <f>IF(K429&gt;0,MAX($J$20:J428)+1,0)</f>
        <v>0</v>
      </c>
      <c r="K429" s="45"/>
      <c r="L429" s="40">
        <f t="shared" si="25"/>
        <v>0</v>
      </c>
    </row>
    <row r="430" spans="1:12" ht="18.2" customHeight="1">
      <c r="A430" s="45">
        <v>0</v>
      </c>
      <c r="B430" s="42"/>
      <c r="C430" s="265" t="s">
        <v>21</v>
      </c>
      <c r="D430" s="265"/>
      <c r="E430" s="266">
        <v>0</v>
      </c>
      <c r="F430" s="266"/>
      <c r="G430" s="266"/>
      <c r="H430" s="267">
        <v>0.488888889551163</v>
      </c>
      <c r="I430" s="277"/>
      <c r="J430" s="45">
        <f>IF(K430&gt;0,MAX($J$20:J429)+1,0)</f>
        <v>0</v>
      </c>
      <c r="K430" s="45"/>
      <c r="L430" s="40">
        <f t="shared" si="25"/>
        <v>0</v>
      </c>
    </row>
    <row r="431" spans="1:12" ht="18.2" customHeight="1">
      <c r="A431" s="45">
        <v>0</v>
      </c>
      <c r="B431" s="43"/>
      <c r="C431" s="273" t="s">
        <v>22</v>
      </c>
      <c r="D431" s="273"/>
      <c r="E431" s="274">
        <v>352</v>
      </c>
      <c r="F431" s="274"/>
      <c r="G431" s="274"/>
      <c r="H431" s="273"/>
      <c r="I431" s="278"/>
      <c r="J431" s="45">
        <f>IF(K431&gt;0,MAX($J$20:J430)+1,0)</f>
        <v>0</v>
      </c>
      <c r="K431" s="45"/>
      <c r="L431" s="40">
        <f t="shared" si="25"/>
        <v>0</v>
      </c>
    </row>
    <row r="432" spans="1:12" ht="35.450000000000003" customHeight="1">
      <c r="A432" s="45">
        <v>0</v>
      </c>
      <c r="B432" s="41"/>
      <c r="C432" s="41"/>
      <c r="D432" s="41"/>
      <c r="E432" s="41"/>
      <c r="F432" s="41"/>
      <c r="G432" s="41"/>
      <c r="H432" s="41"/>
      <c r="I432" s="41"/>
      <c r="J432" s="45">
        <f>IF(K432&gt;0,MAX($J$20:J431)+1,0)</f>
        <v>0</v>
      </c>
      <c r="K432" s="45"/>
      <c r="L432" s="40">
        <f t="shared" si="25"/>
        <v>0</v>
      </c>
    </row>
    <row r="433" spans="1:12" ht="1.5" customHeight="1">
      <c r="A433" s="45">
        <v>0</v>
      </c>
      <c r="B433" s="270" t="s">
        <v>175</v>
      </c>
      <c r="C433" s="270"/>
      <c r="D433" s="270"/>
      <c r="E433" s="270"/>
      <c r="F433" s="270"/>
      <c r="G433" s="270"/>
      <c r="H433" s="270"/>
      <c r="I433" s="275"/>
      <c r="J433" s="45">
        <f>IF(K433&gt;0,MAX($J$20:J432)+1,0)</f>
        <v>0</v>
      </c>
      <c r="K433" s="45"/>
      <c r="L433" s="40">
        <f t="shared" si="25"/>
        <v>0</v>
      </c>
    </row>
    <row r="434" spans="1:12" ht="16.7" customHeight="1">
      <c r="A434" s="45">
        <v>0</v>
      </c>
      <c r="B434" s="270"/>
      <c r="C434" s="270"/>
      <c r="D434" s="269"/>
      <c r="E434" s="269"/>
      <c r="F434" s="270"/>
      <c r="G434" s="270"/>
      <c r="H434" s="270"/>
      <c r="I434" s="275"/>
      <c r="J434" s="45">
        <f>IF(K434&gt;0,MAX($J$20:J433)+1,0)</f>
        <v>0</v>
      </c>
      <c r="K434" s="45"/>
      <c r="L434" s="40">
        <f t="shared" si="25"/>
        <v>0</v>
      </c>
    </row>
    <row r="435" spans="1:12" ht="0.75" customHeight="1">
      <c r="A435" s="45">
        <v>0</v>
      </c>
      <c r="B435" s="41"/>
      <c r="C435" s="41"/>
      <c r="D435" s="41"/>
      <c r="E435" s="41"/>
      <c r="F435" s="41"/>
      <c r="G435" s="41"/>
      <c r="H435" s="41"/>
      <c r="I435" s="41"/>
      <c r="J435" s="45">
        <f>IF(K435&gt;0,MAX($J$20:J434)+1,0)</f>
        <v>0</v>
      </c>
      <c r="K435" s="45"/>
      <c r="L435" s="40">
        <f t="shared" si="25"/>
        <v>0</v>
      </c>
    </row>
    <row r="436" spans="1:12" ht="18.2" customHeight="1">
      <c r="A436" s="45">
        <v>0</v>
      </c>
      <c r="B436" s="42" t="s">
        <v>16</v>
      </c>
      <c r="C436" s="265" t="s">
        <v>17</v>
      </c>
      <c r="D436" s="265"/>
      <c r="E436" s="271" t="s">
        <v>18</v>
      </c>
      <c r="F436" s="271"/>
      <c r="G436" s="271"/>
      <c r="H436" s="271" t="s">
        <v>19</v>
      </c>
      <c r="I436" s="276"/>
      <c r="J436" s="45">
        <f>IF(K436&gt;0,MAX($J$20:J435)+1,0)</f>
        <v>0</v>
      </c>
      <c r="K436" s="45"/>
      <c r="L436" s="40">
        <f t="shared" si="25"/>
        <v>0</v>
      </c>
    </row>
    <row r="437" spans="1:12" ht="18.2" customHeight="1">
      <c r="A437" s="45">
        <v>190</v>
      </c>
      <c r="B437" s="44" t="s">
        <v>35</v>
      </c>
      <c r="C437" s="263" t="s">
        <v>36</v>
      </c>
      <c r="D437" s="263"/>
      <c r="E437" s="264">
        <v>14.999999046325684</v>
      </c>
      <c r="F437" s="264"/>
      <c r="G437" s="264"/>
      <c r="H437" s="264">
        <v>0.65217387676239014</v>
      </c>
      <c r="I437" s="272"/>
      <c r="J437" s="45">
        <f>IF(K437&gt;0,MAX($J$20:J436)+1,0)</f>
        <v>190</v>
      </c>
      <c r="K437" s="45" t="str">
        <f t="shared" ref="K437:K444" si="27">CONCATENATE(C437," ",B437," ",$B$433)</f>
        <v>INT1 Obowiązki wychowawcy w internacie/bursie Anna Skubisz (SA)</v>
      </c>
      <c r="L437" s="40">
        <f t="shared" si="25"/>
        <v>14.999999046325684</v>
      </c>
    </row>
    <row r="438" spans="1:12" ht="18.2" customHeight="1">
      <c r="A438" s="45">
        <v>191</v>
      </c>
      <c r="B438" s="44" t="s">
        <v>86</v>
      </c>
      <c r="C438" s="263" t="s">
        <v>42</v>
      </c>
      <c r="D438" s="263"/>
      <c r="E438" s="264">
        <v>1</v>
      </c>
      <c r="F438" s="264"/>
      <c r="G438" s="264"/>
      <c r="H438" s="264">
        <v>4.3013252317905426E-2</v>
      </c>
      <c r="I438" s="272"/>
      <c r="J438" s="45">
        <f>IF(K438&gt;0,MAX($J$20:J437)+1,0)</f>
        <v>191</v>
      </c>
      <c r="K438" s="45" t="str">
        <f t="shared" si="27"/>
        <v>1BT Matematyka rozszerzona Anna Skubisz (SA)</v>
      </c>
      <c r="L438" s="40">
        <f t="shared" si="25"/>
        <v>1</v>
      </c>
    </row>
    <row r="439" spans="1:12" ht="18.2" customHeight="1">
      <c r="A439" s="45">
        <v>192</v>
      </c>
      <c r="B439" s="44" t="s">
        <v>57</v>
      </c>
      <c r="C439" s="263" t="s">
        <v>55</v>
      </c>
      <c r="D439" s="263"/>
      <c r="E439" s="264">
        <v>1</v>
      </c>
      <c r="F439" s="264"/>
      <c r="G439" s="264"/>
      <c r="H439" s="264">
        <v>4.0688212960958481E-2</v>
      </c>
      <c r="I439" s="272"/>
      <c r="J439" s="45">
        <f>IF(K439&gt;0,MAX($J$20:J438)+1,0)</f>
        <v>192</v>
      </c>
      <c r="K439" s="45" t="str">
        <f t="shared" si="27"/>
        <v>2B4P Zajęcia z wychowawcą Anna Skubisz (SA)</v>
      </c>
      <c r="L439" s="40">
        <f t="shared" si="25"/>
        <v>1</v>
      </c>
    </row>
    <row r="440" spans="1:12" ht="18.2" customHeight="1">
      <c r="A440" s="45">
        <v>193</v>
      </c>
      <c r="B440" s="44" t="s">
        <v>89</v>
      </c>
      <c r="C440" s="263" t="s">
        <v>52</v>
      </c>
      <c r="D440" s="263"/>
      <c r="E440" s="264">
        <v>2</v>
      </c>
      <c r="F440" s="264"/>
      <c r="G440" s="264"/>
      <c r="H440" s="264">
        <v>8.6026504635810852E-2</v>
      </c>
      <c r="I440" s="272"/>
      <c r="J440" s="45">
        <f>IF(K440&gt;0,MAX($J$20:J439)+1,0)</f>
        <v>193</v>
      </c>
      <c r="K440" s="45" t="str">
        <f t="shared" si="27"/>
        <v>1PT Matematyka Anna Skubisz (SA)</v>
      </c>
      <c r="L440" s="40">
        <f t="shared" si="25"/>
        <v>2</v>
      </c>
    </row>
    <row r="441" spans="1:12" ht="18.2" customHeight="1">
      <c r="A441" s="45">
        <v>194</v>
      </c>
      <c r="B441" s="44" t="s">
        <v>89</v>
      </c>
      <c r="C441" s="263" t="s">
        <v>42</v>
      </c>
      <c r="D441" s="263"/>
      <c r="E441" s="264">
        <v>2</v>
      </c>
      <c r="F441" s="264"/>
      <c r="G441" s="264"/>
      <c r="H441" s="264">
        <v>8.6026504635810852E-2</v>
      </c>
      <c r="I441" s="272"/>
      <c r="J441" s="45">
        <f>IF(K441&gt;0,MAX($J$20:J440)+1,0)</f>
        <v>194</v>
      </c>
      <c r="K441" s="45" t="str">
        <f t="shared" si="27"/>
        <v>1BT Matematyka Anna Skubisz (SA)</v>
      </c>
      <c r="L441" s="40">
        <f t="shared" si="25"/>
        <v>2</v>
      </c>
    </row>
    <row r="442" spans="1:12" ht="18.2" customHeight="1">
      <c r="A442" s="45">
        <v>195</v>
      </c>
      <c r="B442" s="44" t="s">
        <v>176</v>
      </c>
      <c r="C442" s="263" t="s">
        <v>29</v>
      </c>
      <c r="D442" s="263"/>
      <c r="E442" s="264">
        <v>1</v>
      </c>
      <c r="F442" s="264"/>
      <c r="G442" s="264"/>
      <c r="H442" s="264">
        <v>4.0688212960958481E-2</v>
      </c>
      <c r="I442" s="272"/>
      <c r="J442" s="45">
        <f>IF(K442&gt;0,MAX($J$20:J441)+1,0)</f>
        <v>195</v>
      </c>
      <c r="K442" s="45" t="str">
        <f t="shared" si="27"/>
        <v>2B4 Podstawy konstrukcji maszyn ee Anna Skubisz (SA)</v>
      </c>
      <c r="L442" s="40">
        <f t="shared" si="25"/>
        <v>1</v>
      </c>
    </row>
    <row r="443" spans="1:12" ht="18.2" customHeight="1">
      <c r="A443" s="45">
        <v>196</v>
      </c>
      <c r="B443" s="44" t="s">
        <v>176</v>
      </c>
      <c r="C443" s="263" t="s">
        <v>43</v>
      </c>
      <c r="D443" s="263"/>
      <c r="E443" s="264">
        <v>1</v>
      </c>
      <c r="F443" s="264"/>
      <c r="G443" s="264"/>
      <c r="H443" s="264">
        <v>4.0688212960958481E-2</v>
      </c>
      <c r="I443" s="272"/>
      <c r="J443" s="45">
        <f>IF(K443&gt;0,MAX($J$20:J442)+1,0)</f>
        <v>196</v>
      </c>
      <c r="K443" s="45" t="str">
        <f t="shared" si="27"/>
        <v>2B4P|311515 Podstawy konstrukcji maszyn ee Anna Skubisz (SA)</v>
      </c>
      <c r="L443" s="40">
        <f t="shared" si="25"/>
        <v>1</v>
      </c>
    </row>
    <row r="444" spans="1:12" ht="18.2" customHeight="1">
      <c r="A444" s="45">
        <v>197</v>
      </c>
      <c r="B444" s="44" t="s">
        <v>177</v>
      </c>
      <c r="C444" s="263" t="s">
        <v>42</v>
      </c>
      <c r="D444" s="263"/>
      <c r="E444" s="264">
        <v>1.5</v>
      </c>
      <c r="F444" s="264"/>
      <c r="G444" s="264"/>
      <c r="H444" s="264">
        <v>6.4519874751567841E-2</v>
      </c>
      <c r="I444" s="272"/>
      <c r="J444" s="45">
        <f>IF(K444&gt;0,MAX($J$20:J443)+1,0)</f>
        <v>197</v>
      </c>
      <c r="K444" s="45" t="str">
        <f t="shared" si="27"/>
        <v>1BT Podstawy techniki rolniczej Anna Skubisz (SA)</v>
      </c>
      <c r="L444" s="40">
        <f t="shared" si="25"/>
        <v>1.5</v>
      </c>
    </row>
    <row r="445" spans="1:12" ht="18.2" customHeight="1">
      <c r="A445" s="45">
        <v>0</v>
      </c>
      <c r="B445" s="42"/>
      <c r="C445" s="265" t="s">
        <v>21</v>
      </c>
      <c r="D445" s="265"/>
      <c r="E445" s="266">
        <v>26.499999046325701</v>
      </c>
      <c r="F445" s="266"/>
      <c r="G445" s="266"/>
      <c r="H445" s="267">
        <v>1.1398511566221714</v>
      </c>
      <c r="I445" s="277"/>
      <c r="J445" s="45">
        <f>IF(K445&gt;0,MAX($J$20:J444)+1,0)</f>
        <v>0</v>
      </c>
      <c r="K445" s="45"/>
      <c r="L445" s="40">
        <f t="shared" si="25"/>
        <v>0</v>
      </c>
    </row>
    <row r="446" spans="1:12" ht="18.2" customHeight="1">
      <c r="A446" s="45">
        <v>0</v>
      </c>
      <c r="B446" s="43"/>
      <c r="C446" s="273" t="s">
        <v>22</v>
      </c>
      <c r="D446" s="273"/>
      <c r="E446" s="274">
        <v>0</v>
      </c>
      <c r="F446" s="274"/>
      <c r="G446" s="274"/>
      <c r="H446" s="273"/>
      <c r="I446" s="278"/>
      <c r="J446" s="45">
        <f>IF(K446&gt;0,MAX($J$20:J445)+1,0)</f>
        <v>0</v>
      </c>
      <c r="K446" s="45"/>
      <c r="L446" s="40">
        <f t="shared" si="25"/>
        <v>0</v>
      </c>
    </row>
    <row r="447" spans="1:12" ht="35.450000000000003" customHeight="1">
      <c r="A447" s="45">
        <v>0</v>
      </c>
      <c r="B447" s="41"/>
      <c r="C447" s="41"/>
      <c r="D447" s="41"/>
      <c r="E447" s="41"/>
      <c r="F447" s="41"/>
      <c r="G447" s="41"/>
      <c r="H447" s="41"/>
      <c r="I447" s="41"/>
      <c r="J447" s="45">
        <f>IF(K447&gt;0,MAX($J$20:J446)+1,0)</f>
        <v>0</v>
      </c>
      <c r="K447" s="45"/>
      <c r="L447" s="40">
        <f t="shared" si="25"/>
        <v>0</v>
      </c>
    </row>
    <row r="448" spans="1:12" ht="1.5" customHeight="1">
      <c r="A448" s="45">
        <v>0</v>
      </c>
      <c r="B448" s="270" t="s">
        <v>178</v>
      </c>
      <c r="C448" s="270"/>
      <c r="D448" s="270"/>
      <c r="E448" s="270"/>
      <c r="F448" s="270"/>
      <c r="G448" s="270"/>
      <c r="H448" s="270"/>
      <c r="I448" s="275"/>
      <c r="J448" s="45">
        <f>IF(K448&gt;0,MAX($J$20:J447)+1,0)</f>
        <v>0</v>
      </c>
      <c r="K448" s="45"/>
      <c r="L448" s="40">
        <f t="shared" si="25"/>
        <v>0</v>
      </c>
    </row>
    <row r="449" spans="1:12" ht="16.7" customHeight="1">
      <c r="A449" s="45">
        <v>0</v>
      </c>
      <c r="B449" s="270"/>
      <c r="C449" s="270"/>
      <c r="D449" s="269"/>
      <c r="E449" s="269"/>
      <c r="F449" s="270"/>
      <c r="G449" s="270"/>
      <c r="H449" s="270"/>
      <c r="I449" s="275"/>
      <c r="J449" s="45">
        <f>IF(K449&gt;0,MAX($J$20:J448)+1,0)</f>
        <v>0</v>
      </c>
      <c r="K449" s="45"/>
      <c r="L449" s="40">
        <f t="shared" si="25"/>
        <v>0</v>
      </c>
    </row>
    <row r="450" spans="1:12" ht="0.75" customHeight="1">
      <c r="A450" s="45">
        <v>0</v>
      </c>
      <c r="B450" s="41"/>
      <c r="C450" s="41"/>
      <c r="D450" s="41"/>
      <c r="E450" s="41"/>
      <c r="F450" s="41"/>
      <c r="G450" s="41"/>
      <c r="H450" s="41"/>
      <c r="I450" s="41"/>
      <c r="J450" s="45">
        <f>IF(K450&gt;0,MAX($J$20:J449)+1,0)</f>
        <v>0</v>
      </c>
      <c r="K450" s="45"/>
      <c r="L450" s="40">
        <f t="shared" si="25"/>
        <v>0</v>
      </c>
    </row>
    <row r="451" spans="1:12" ht="18.2" customHeight="1">
      <c r="A451" s="45">
        <v>0</v>
      </c>
      <c r="B451" s="42" t="s">
        <v>16</v>
      </c>
      <c r="C451" s="265" t="s">
        <v>17</v>
      </c>
      <c r="D451" s="265"/>
      <c r="E451" s="271" t="s">
        <v>18</v>
      </c>
      <c r="F451" s="271"/>
      <c r="G451" s="271"/>
      <c r="H451" s="271" t="s">
        <v>19</v>
      </c>
      <c r="I451" s="276"/>
      <c r="J451" s="45">
        <f>IF(K451&gt;0,MAX($J$20:J450)+1,0)</f>
        <v>0</v>
      </c>
      <c r="K451" s="45"/>
      <c r="L451" s="40">
        <f t="shared" si="25"/>
        <v>0</v>
      </c>
    </row>
    <row r="452" spans="1:12" ht="18.2" customHeight="1">
      <c r="A452" s="45">
        <v>198</v>
      </c>
      <c r="B452" s="44" t="s">
        <v>179</v>
      </c>
      <c r="C452" s="263" t="s">
        <v>180</v>
      </c>
      <c r="D452" s="263"/>
      <c r="E452" s="264">
        <v>2</v>
      </c>
      <c r="F452" s="264"/>
      <c r="G452" s="264"/>
      <c r="H452" s="264">
        <v>0.10398098081350327</v>
      </c>
      <c r="I452" s="272"/>
      <c r="J452" s="45">
        <f>IF(K452&gt;0,MAX($J$20:J451)+1,0)</f>
        <v>198</v>
      </c>
      <c r="K452" s="45" t="str">
        <f>CONCATENATE(C452," ",B452," ",$B$448)</f>
        <v>3B4+2B4+2B4P Edukacja wojskowa Andrzej  Stępniak (AS)</v>
      </c>
      <c r="L452" s="40">
        <f t="shared" si="25"/>
        <v>2</v>
      </c>
    </row>
    <row r="453" spans="1:12" ht="18.2" customHeight="1">
      <c r="A453" s="45">
        <v>199</v>
      </c>
      <c r="B453" s="44" t="s">
        <v>179</v>
      </c>
      <c r="C453" s="263" t="s">
        <v>181</v>
      </c>
      <c r="D453" s="263"/>
      <c r="E453" s="264">
        <v>3</v>
      </c>
      <c r="F453" s="264"/>
      <c r="G453" s="264"/>
      <c r="H453" s="264">
        <v>0.16488413512706757</v>
      </c>
      <c r="I453" s="272"/>
      <c r="J453" s="45">
        <f>IF(K453&gt;0,MAX($J$20:J452)+1,0)</f>
        <v>199</v>
      </c>
      <c r="K453" s="45" t="str">
        <f>CONCATENATE(C453," ",B453," ",$B$448)</f>
        <v>1P4+1B4 Edukacja wojskowa Andrzej  Stępniak (AS)</v>
      </c>
      <c r="L453" s="40">
        <f t="shared" si="25"/>
        <v>3</v>
      </c>
    </row>
    <row r="454" spans="1:12" ht="18.2" customHeight="1">
      <c r="A454" s="45">
        <v>200</v>
      </c>
      <c r="B454" s="44" t="s">
        <v>179</v>
      </c>
      <c r="C454" s="263" t="s">
        <v>182</v>
      </c>
      <c r="D454" s="263"/>
      <c r="E454" s="264">
        <v>3</v>
      </c>
      <c r="F454" s="264"/>
      <c r="G454" s="264"/>
      <c r="H454" s="264">
        <v>0.16488413512706757</v>
      </c>
      <c r="I454" s="272"/>
      <c r="J454" s="45">
        <f>IF(K454&gt;0,MAX($J$20:J453)+1,0)</f>
        <v>200</v>
      </c>
      <c r="K454" s="45" t="str">
        <f>CONCATENATE(C454," ",B454," ",$B$448)</f>
        <v>1BT+1PT Edukacja wojskowa Andrzej  Stępniak (AS)</v>
      </c>
      <c r="L454" s="40">
        <f t="shared" si="25"/>
        <v>3</v>
      </c>
    </row>
    <row r="455" spans="1:12" ht="18.2" customHeight="1">
      <c r="A455" s="45">
        <v>0</v>
      </c>
      <c r="B455" s="42"/>
      <c r="C455" s="265" t="s">
        <v>21</v>
      </c>
      <c r="D455" s="265"/>
      <c r="E455" s="266">
        <v>8</v>
      </c>
      <c r="F455" s="266"/>
      <c r="G455" s="266"/>
      <c r="H455" s="267">
        <v>0.43374925106763901</v>
      </c>
      <c r="I455" s="277"/>
      <c r="J455" s="45">
        <f>IF(K455&gt;0,MAX($J$20:J454)+1,0)</f>
        <v>0</v>
      </c>
      <c r="K455" s="45"/>
      <c r="L455" s="40">
        <f t="shared" si="25"/>
        <v>0</v>
      </c>
    </row>
    <row r="456" spans="1:12" ht="18.2" customHeight="1">
      <c r="A456" s="45">
        <v>0</v>
      </c>
      <c r="B456" s="43"/>
      <c r="C456" s="273" t="s">
        <v>22</v>
      </c>
      <c r="D456" s="273"/>
      <c r="E456" s="274">
        <v>0</v>
      </c>
      <c r="F456" s="274"/>
      <c r="G456" s="274"/>
      <c r="H456" s="273"/>
      <c r="I456" s="278"/>
      <c r="J456" s="45">
        <f>IF(K456&gt;0,MAX($J$20:J455)+1,0)</f>
        <v>0</v>
      </c>
      <c r="K456" s="45"/>
      <c r="L456" s="40">
        <f t="shared" si="25"/>
        <v>0</v>
      </c>
    </row>
    <row r="457" spans="1:12" ht="36.200000000000003" customHeight="1">
      <c r="A457" s="45">
        <v>0</v>
      </c>
      <c r="B457" s="41"/>
      <c r="C457" s="41"/>
      <c r="D457" s="41"/>
      <c r="E457" s="41"/>
      <c r="F457" s="41"/>
      <c r="G457" s="41"/>
      <c r="H457" s="41"/>
      <c r="I457" s="41"/>
      <c r="J457" s="45">
        <f>IF(K457&gt;0,MAX($J$20:J456)+1,0)</f>
        <v>0</v>
      </c>
      <c r="K457" s="45"/>
      <c r="L457" s="40">
        <f t="shared" si="25"/>
        <v>0</v>
      </c>
    </row>
    <row r="458" spans="1:12" ht="1.5" customHeight="1">
      <c r="A458" s="45">
        <v>0</v>
      </c>
      <c r="B458" s="270" t="s">
        <v>183</v>
      </c>
      <c r="C458" s="270"/>
      <c r="D458" s="270"/>
      <c r="E458" s="270"/>
      <c r="F458" s="270"/>
      <c r="G458" s="270"/>
      <c r="H458" s="270"/>
      <c r="I458" s="275"/>
      <c r="J458" s="45">
        <f>IF(K458&gt;0,MAX($J$20:J457)+1,0)</f>
        <v>0</v>
      </c>
      <c r="K458" s="45"/>
      <c r="L458" s="40">
        <f t="shared" si="25"/>
        <v>0</v>
      </c>
    </row>
    <row r="459" spans="1:12" ht="16.7" customHeight="1">
      <c r="A459" s="45">
        <v>0</v>
      </c>
      <c r="B459" s="270"/>
      <c r="C459" s="270"/>
      <c r="D459" s="269"/>
      <c r="E459" s="269"/>
      <c r="F459" s="270"/>
      <c r="G459" s="270"/>
      <c r="H459" s="270"/>
      <c r="I459" s="275"/>
      <c r="J459" s="45">
        <f>IF(K459&gt;0,MAX($J$20:J458)+1,0)</f>
        <v>0</v>
      </c>
      <c r="K459" s="45"/>
      <c r="L459" s="40">
        <f t="shared" si="25"/>
        <v>0</v>
      </c>
    </row>
    <row r="460" spans="1:12" ht="0.75" customHeight="1">
      <c r="A460" s="45">
        <v>0</v>
      </c>
      <c r="B460" s="41"/>
      <c r="C460" s="41"/>
      <c r="D460" s="41"/>
      <c r="E460" s="41"/>
      <c r="F460" s="41"/>
      <c r="G460" s="41"/>
      <c r="H460" s="41"/>
      <c r="I460" s="41"/>
      <c r="J460" s="45">
        <f>IF(K460&gt;0,MAX($J$20:J459)+1,0)</f>
        <v>0</v>
      </c>
      <c r="K460" s="45"/>
      <c r="L460" s="40">
        <f t="shared" si="25"/>
        <v>0</v>
      </c>
    </row>
    <row r="461" spans="1:12" ht="18.2" customHeight="1">
      <c r="A461" s="45">
        <v>0</v>
      </c>
      <c r="B461" s="42" t="s">
        <v>16</v>
      </c>
      <c r="C461" s="265" t="s">
        <v>17</v>
      </c>
      <c r="D461" s="265"/>
      <c r="E461" s="271" t="s">
        <v>18</v>
      </c>
      <c r="F461" s="271"/>
      <c r="G461" s="271"/>
      <c r="H461" s="271" t="s">
        <v>19</v>
      </c>
      <c r="I461" s="276"/>
      <c r="J461" s="45">
        <f>IF(K461&gt;0,MAX($J$20:J460)+1,0)</f>
        <v>0</v>
      </c>
      <c r="K461" s="45"/>
      <c r="L461" s="40">
        <f t="shared" si="25"/>
        <v>0</v>
      </c>
    </row>
    <row r="462" spans="1:12" ht="18.2" customHeight="1">
      <c r="A462" s="45">
        <v>201</v>
      </c>
      <c r="B462" s="44" t="s">
        <v>184</v>
      </c>
      <c r="C462" s="263" t="s">
        <v>29</v>
      </c>
      <c r="D462" s="263"/>
      <c r="E462" s="264">
        <v>3</v>
      </c>
      <c r="F462" s="264"/>
      <c r="G462" s="264"/>
      <c r="H462" s="264">
        <v>0.1559714674949646</v>
      </c>
      <c r="I462" s="272"/>
      <c r="J462" s="45">
        <f>IF(K462&gt;0,MAX($J$20:J461)+1,0)</f>
        <v>201</v>
      </c>
      <c r="K462" s="45" t="str">
        <f t="shared" ref="K462:K468" si="28">CONCATENATE(C462," ",B462," ",$B$458)</f>
        <v>2B4 Fizyka rozszerzona Małgorzata Świech (MŚ)</v>
      </c>
      <c r="L462" s="40">
        <f t="shared" si="25"/>
        <v>3</v>
      </c>
    </row>
    <row r="463" spans="1:12" ht="18.2" customHeight="1">
      <c r="A463" s="45">
        <v>202</v>
      </c>
      <c r="B463" s="44" t="s">
        <v>184</v>
      </c>
      <c r="C463" s="263" t="s">
        <v>65</v>
      </c>
      <c r="D463" s="263"/>
      <c r="E463" s="264">
        <v>4</v>
      </c>
      <c r="F463" s="264"/>
      <c r="G463" s="264"/>
      <c r="H463" s="264">
        <v>0.2222222238779068</v>
      </c>
      <c r="I463" s="272"/>
      <c r="J463" s="45">
        <f>IF(K463&gt;0,MAX($J$20:J462)+1,0)</f>
        <v>202</v>
      </c>
      <c r="K463" s="45" t="str">
        <f t="shared" si="28"/>
        <v>4B4P|311515 Fizyka rozszerzona Małgorzata Świech (MŚ)</v>
      </c>
      <c r="L463" s="40">
        <f t="shared" si="25"/>
        <v>4</v>
      </c>
    </row>
    <row r="464" spans="1:12" ht="18.2" customHeight="1">
      <c r="A464" s="45">
        <v>203</v>
      </c>
      <c r="B464" s="44" t="s">
        <v>184</v>
      </c>
      <c r="C464" s="263" t="s">
        <v>28</v>
      </c>
      <c r="D464" s="263"/>
      <c r="E464" s="264">
        <v>2</v>
      </c>
      <c r="F464" s="264"/>
      <c r="G464" s="264"/>
      <c r="H464" s="264">
        <v>0.10398098081350327</v>
      </c>
      <c r="I464" s="272"/>
      <c r="J464" s="45">
        <f>IF(K464&gt;0,MAX($J$20:J463)+1,0)</f>
        <v>203</v>
      </c>
      <c r="K464" s="45" t="str">
        <f t="shared" si="28"/>
        <v>3B4 Fizyka rozszerzona Małgorzata Świech (MŚ)</v>
      </c>
      <c r="L464" s="40">
        <f t="shared" si="25"/>
        <v>2</v>
      </c>
    </row>
    <row r="465" spans="1:12" ht="18.2" customHeight="1">
      <c r="A465" s="45">
        <v>204</v>
      </c>
      <c r="B465" s="44" t="s">
        <v>185</v>
      </c>
      <c r="C465" s="263" t="s">
        <v>42</v>
      </c>
      <c r="D465" s="263"/>
      <c r="E465" s="264">
        <v>1</v>
      </c>
      <c r="F465" s="264"/>
      <c r="G465" s="264"/>
      <c r="H465" s="264">
        <v>5.4961375892162323E-2</v>
      </c>
      <c r="I465" s="272"/>
      <c r="J465" s="45">
        <f>IF(K465&gt;0,MAX($J$20:J464)+1,0)</f>
        <v>204</v>
      </c>
      <c r="K465" s="45" t="str">
        <f t="shared" si="28"/>
        <v>1BT Fizyka Małgorzata Świech (MŚ)</v>
      </c>
      <c r="L465" s="40">
        <f t="shared" si="25"/>
        <v>1</v>
      </c>
    </row>
    <row r="466" spans="1:12" ht="18.2" customHeight="1">
      <c r="A466" s="45">
        <v>205</v>
      </c>
      <c r="B466" s="44" t="s">
        <v>185</v>
      </c>
      <c r="C466" s="263" t="s">
        <v>31</v>
      </c>
      <c r="D466" s="263"/>
      <c r="E466" s="264">
        <v>1</v>
      </c>
      <c r="F466" s="264"/>
      <c r="G466" s="264"/>
      <c r="H466" s="264">
        <v>5.4961375892162323E-2</v>
      </c>
      <c r="I466" s="272"/>
      <c r="J466" s="45">
        <f>IF(K466&gt;0,MAX($J$20:J465)+1,0)</f>
        <v>205</v>
      </c>
      <c r="K466" s="45" t="str">
        <f t="shared" si="28"/>
        <v>1P4 Fizyka Małgorzata Świech (MŚ)</v>
      </c>
      <c r="L466" s="40">
        <f t="shared" si="25"/>
        <v>1</v>
      </c>
    </row>
    <row r="467" spans="1:12" ht="18.2" customHeight="1">
      <c r="A467" s="45">
        <v>206</v>
      </c>
      <c r="B467" s="44" t="s">
        <v>185</v>
      </c>
      <c r="C467" s="263" t="s">
        <v>33</v>
      </c>
      <c r="D467" s="263"/>
      <c r="E467" s="264">
        <v>1</v>
      </c>
      <c r="F467" s="264"/>
      <c r="G467" s="264"/>
      <c r="H467" s="264">
        <v>5.4961375892162323E-2</v>
      </c>
      <c r="I467" s="272"/>
      <c r="J467" s="45">
        <f>IF(K467&gt;0,MAX($J$20:J466)+1,0)</f>
        <v>206</v>
      </c>
      <c r="K467" s="45" t="str">
        <f t="shared" si="28"/>
        <v>1B4 Fizyka Małgorzata Świech (MŚ)</v>
      </c>
      <c r="L467" s="40">
        <f t="shared" si="25"/>
        <v>1</v>
      </c>
    </row>
    <row r="468" spans="1:12" ht="18.2" customHeight="1">
      <c r="A468" s="45">
        <v>207</v>
      </c>
      <c r="B468" s="44" t="s">
        <v>185</v>
      </c>
      <c r="C468" s="263" t="s">
        <v>52</v>
      </c>
      <c r="D468" s="263"/>
      <c r="E468" s="264">
        <v>1</v>
      </c>
      <c r="F468" s="264"/>
      <c r="G468" s="264"/>
      <c r="H468" s="264">
        <v>5.4961375892162323E-2</v>
      </c>
      <c r="I468" s="272"/>
      <c r="J468" s="45">
        <f>IF(K468&gt;0,MAX($J$20:J467)+1,0)</f>
        <v>207</v>
      </c>
      <c r="K468" s="45" t="str">
        <f t="shared" si="28"/>
        <v>1PT Fizyka Małgorzata Świech (MŚ)</v>
      </c>
      <c r="L468" s="40">
        <f t="shared" si="25"/>
        <v>1</v>
      </c>
    </row>
    <row r="469" spans="1:12" ht="18.2" customHeight="1">
      <c r="A469" s="45">
        <v>0</v>
      </c>
      <c r="B469" s="42"/>
      <c r="C469" s="265" t="s">
        <v>21</v>
      </c>
      <c r="D469" s="265"/>
      <c r="E469" s="266">
        <v>13</v>
      </c>
      <c r="F469" s="266"/>
      <c r="G469" s="266"/>
      <c r="H469" s="267">
        <v>0.70202017575502418</v>
      </c>
      <c r="I469" s="277"/>
      <c r="J469" s="45">
        <f>IF(K469&gt;0,MAX($J$20:J468)+1,0)</f>
        <v>0</v>
      </c>
      <c r="K469" s="45"/>
      <c r="L469" s="40">
        <f t="shared" ref="L469:L532" si="29">IF(A469&gt;0,E469,0)</f>
        <v>0</v>
      </c>
    </row>
    <row r="470" spans="1:12" ht="18.2" customHeight="1">
      <c r="A470" s="45">
        <v>0</v>
      </c>
      <c r="B470" s="43"/>
      <c r="C470" s="273" t="s">
        <v>22</v>
      </c>
      <c r="D470" s="273"/>
      <c r="E470" s="274">
        <v>0</v>
      </c>
      <c r="F470" s="274"/>
      <c r="G470" s="274"/>
      <c r="H470" s="273"/>
      <c r="I470" s="278"/>
      <c r="J470" s="45">
        <f>IF(K470&gt;0,MAX($J$20:J469)+1,0)</f>
        <v>0</v>
      </c>
      <c r="K470" s="45"/>
      <c r="L470" s="40">
        <f t="shared" si="29"/>
        <v>0</v>
      </c>
    </row>
    <row r="471" spans="1:12" ht="35.450000000000003" customHeight="1">
      <c r="A471" s="45">
        <v>0</v>
      </c>
      <c r="B471" s="41"/>
      <c r="C471" s="41"/>
      <c r="D471" s="41"/>
      <c r="E471" s="41"/>
      <c r="F471" s="41"/>
      <c r="G471" s="41"/>
      <c r="H471" s="41"/>
      <c r="I471" s="41"/>
      <c r="J471" s="45">
        <f>IF(K471&gt;0,MAX($J$20:J470)+1,0)</f>
        <v>0</v>
      </c>
      <c r="K471" s="45"/>
      <c r="L471" s="40">
        <f t="shared" si="29"/>
        <v>0</v>
      </c>
    </row>
    <row r="472" spans="1:12" ht="1.5" customHeight="1">
      <c r="A472" s="45">
        <v>0</v>
      </c>
      <c r="B472" s="270" t="s">
        <v>186</v>
      </c>
      <c r="C472" s="270"/>
      <c r="D472" s="270"/>
      <c r="E472" s="270"/>
      <c r="F472" s="270"/>
      <c r="G472" s="270"/>
      <c r="H472" s="270"/>
      <c r="I472" s="275"/>
      <c r="J472" s="45">
        <f>IF(K472&gt;0,MAX($J$20:J471)+1,0)</f>
        <v>0</v>
      </c>
      <c r="K472" s="45"/>
      <c r="L472" s="40">
        <f t="shared" si="29"/>
        <v>0</v>
      </c>
    </row>
    <row r="473" spans="1:12" ht="16.7" customHeight="1">
      <c r="A473" s="45">
        <v>0</v>
      </c>
      <c r="B473" s="270"/>
      <c r="C473" s="270"/>
      <c r="D473" s="269"/>
      <c r="E473" s="269"/>
      <c r="F473" s="270"/>
      <c r="G473" s="270"/>
      <c r="H473" s="270"/>
      <c r="I473" s="275"/>
      <c r="J473" s="45">
        <f>IF(K473&gt;0,MAX($J$20:J472)+1,0)</f>
        <v>0</v>
      </c>
      <c r="K473" s="45"/>
      <c r="L473" s="40">
        <f t="shared" si="29"/>
        <v>0</v>
      </c>
    </row>
    <row r="474" spans="1:12" ht="0.75" customHeight="1">
      <c r="A474" s="45">
        <v>0</v>
      </c>
      <c r="B474" s="41"/>
      <c r="C474" s="41"/>
      <c r="D474" s="41"/>
      <c r="E474" s="41"/>
      <c r="F474" s="41"/>
      <c r="G474" s="41"/>
      <c r="H474" s="41"/>
      <c r="I474" s="41"/>
      <c r="J474" s="45">
        <f>IF(K474&gt;0,MAX($J$20:J473)+1,0)</f>
        <v>0</v>
      </c>
      <c r="K474" s="45"/>
      <c r="L474" s="40">
        <f t="shared" si="29"/>
        <v>0</v>
      </c>
    </row>
    <row r="475" spans="1:12" ht="18.2" customHeight="1">
      <c r="A475" s="45">
        <v>0</v>
      </c>
      <c r="B475" s="42" t="s">
        <v>16</v>
      </c>
      <c r="C475" s="265" t="s">
        <v>17</v>
      </c>
      <c r="D475" s="265"/>
      <c r="E475" s="271" t="s">
        <v>18</v>
      </c>
      <c r="F475" s="271"/>
      <c r="G475" s="271"/>
      <c r="H475" s="271" t="s">
        <v>19</v>
      </c>
      <c r="I475" s="276"/>
      <c r="J475" s="45">
        <f>IF(K475&gt;0,MAX($J$20:J474)+1,0)</f>
        <v>0</v>
      </c>
      <c r="K475" s="45"/>
      <c r="L475" s="40">
        <f t="shared" si="29"/>
        <v>0</v>
      </c>
    </row>
    <row r="476" spans="1:12" ht="18.2" customHeight="1">
      <c r="A476" s="45">
        <v>208</v>
      </c>
      <c r="B476" s="44" t="s">
        <v>187</v>
      </c>
      <c r="C476" s="263" t="s">
        <v>31</v>
      </c>
      <c r="D476" s="263"/>
      <c r="E476" s="264">
        <v>1</v>
      </c>
      <c r="F476" s="264"/>
      <c r="G476" s="264"/>
      <c r="H476" s="264">
        <v>4.7109752893447876E-2</v>
      </c>
      <c r="I476" s="272"/>
      <c r="J476" s="45">
        <f>IF(K476&gt;0,MAX($J$20:J475)+1,0)</f>
        <v>208</v>
      </c>
      <c r="K476" s="45" t="str">
        <f t="shared" ref="K476:K492" si="30">CONCATENATE(C476," ",B476," ",$B$472)</f>
        <v>1P4 Geografia Anna Watras-Lekan (AW)</v>
      </c>
      <c r="L476" s="40">
        <f t="shared" si="29"/>
        <v>1</v>
      </c>
    </row>
    <row r="477" spans="1:12" ht="18.2" customHeight="1">
      <c r="A477" s="45">
        <v>209</v>
      </c>
      <c r="B477" s="44" t="s">
        <v>187</v>
      </c>
      <c r="C477" s="263" t="s">
        <v>33</v>
      </c>
      <c r="D477" s="263"/>
      <c r="E477" s="264">
        <v>1</v>
      </c>
      <c r="F477" s="264"/>
      <c r="G477" s="264"/>
      <c r="H477" s="264">
        <v>4.7109752893447876E-2</v>
      </c>
      <c r="I477" s="272"/>
      <c r="J477" s="45">
        <f>IF(K477&gt;0,MAX($J$20:J476)+1,0)</f>
        <v>209</v>
      </c>
      <c r="K477" s="45" t="str">
        <f t="shared" si="30"/>
        <v>1B4 Geografia Anna Watras-Lekan (AW)</v>
      </c>
      <c r="L477" s="40">
        <f t="shared" si="29"/>
        <v>1</v>
      </c>
    </row>
    <row r="478" spans="1:12" ht="18.2" customHeight="1">
      <c r="A478" s="45">
        <v>210</v>
      </c>
      <c r="B478" s="44" t="s">
        <v>187</v>
      </c>
      <c r="C478" s="263" t="s">
        <v>52</v>
      </c>
      <c r="D478" s="263"/>
      <c r="E478" s="264">
        <v>1</v>
      </c>
      <c r="F478" s="264"/>
      <c r="G478" s="264"/>
      <c r="H478" s="264">
        <v>4.7109752893447876E-2</v>
      </c>
      <c r="I478" s="272"/>
      <c r="J478" s="45">
        <f>IF(K478&gt;0,MAX($J$20:J477)+1,0)</f>
        <v>210</v>
      </c>
      <c r="K478" s="45" t="str">
        <f t="shared" si="30"/>
        <v>1PT Geografia Anna Watras-Lekan (AW)</v>
      </c>
      <c r="L478" s="40">
        <f t="shared" si="29"/>
        <v>1</v>
      </c>
    </row>
    <row r="479" spans="1:12" ht="18.2" customHeight="1">
      <c r="A479" s="45">
        <v>211</v>
      </c>
      <c r="B479" s="44" t="s">
        <v>187</v>
      </c>
      <c r="C479" s="263" t="s">
        <v>42</v>
      </c>
      <c r="D479" s="263"/>
      <c r="E479" s="264">
        <v>1</v>
      </c>
      <c r="F479" s="264"/>
      <c r="G479" s="264"/>
      <c r="H479" s="264">
        <v>4.7109752893447876E-2</v>
      </c>
      <c r="I479" s="272"/>
      <c r="J479" s="45">
        <f>IF(K479&gt;0,MAX($J$20:J478)+1,0)</f>
        <v>211</v>
      </c>
      <c r="K479" s="45" t="str">
        <f t="shared" si="30"/>
        <v>1BT Geografia Anna Watras-Lekan (AW)</v>
      </c>
      <c r="L479" s="40">
        <f t="shared" si="29"/>
        <v>1</v>
      </c>
    </row>
    <row r="480" spans="1:12" ht="18.2" customHeight="1">
      <c r="A480" s="45">
        <v>212</v>
      </c>
      <c r="B480" s="44" t="s">
        <v>188</v>
      </c>
      <c r="C480" s="263" t="s">
        <v>49</v>
      </c>
      <c r="D480" s="263"/>
      <c r="E480" s="264">
        <v>1</v>
      </c>
      <c r="F480" s="264"/>
      <c r="G480" s="264"/>
      <c r="H480" s="264">
        <v>2.2408962249755859E-2</v>
      </c>
      <c r="I480" s="272"/>
      <c r="J480" s="45">
        <f>IF(K480&gt;0,MAX($J$20:J479)+1,0)</f>
        <v>212</v>
      </c>
      <c r="K480" s="45" t="str">
        <f t="shared" si="30"/>
        <v>1KKZ Produkcja zwierzęca R3 Anna Watras-Lekan (AW)</v>
      </c>
      <c r="L480" s="40">
        <f t="shared" si="29"/>
        <v>1</v>
      </c>
    </row>
    <row r="481" spans="1:12" ht="18.2" customHeight="1">
      <c r="A481" s="45">
        <v>213</v>
      </c>
      <c r="B481" s="44" t="s">
        <v>188</v>
      </c>
      <c r="C481" s="263" t="s">
        <v>49</v>
      </c>
      <c r="D481" s="263"/>
      <c r="E481" s="264">
        <v>1</v>
      </c>
      <c r="F481" s="264"/>
      <c r="G481" s="264"/>
      <c r="H481" s="264">
        <v>2.5210082530975342E-2</v>
      </c>
      <c r="I481" s="272"/>
      <c r="J481" s="45">
        <f>IF(K481&gt;0,MAX($J$20:J480)+1,0)</f>
        <v>213</v>
      </c>
      <c r="K481" s="45" t="str">
        <f t="shared" si="30"/>
        <v>1KKZ Produkcja zwierzęca R3 Anna Watras-Lekan (AW)</v>
      </c>
      <c r="L481" s="40">
        <f t="shared" si="29"/>
        <v>1</v>
      </c>
    </row>
    <row r="482" spans="1:12" ht="18.2" customHeight="1">
      <c r="A482" s="45">
        <v>214</v>
      </c>
      <c r="B482" s="44" t="s">
        <v>189</v>
      </c>
      <c r="C482" s="263" t="s">
        <v>48</v>
      </c>
      <c r="D482" s="263"/>
      <c r="E482" s="264">
        <v>1</v>
      </c>
      <c r="F482" s="264"/>
      <c r="G482" s="264"/>
      <c r="H482" s="264">
        <v>2.2408962249755859E-2</v>
      </c>
      <c r="I482" s="272"/>
      <c r="J482" s="45">
        <f>IF(K482&gt;0,MAX($J$20:J481)+1,0)</f>
        <v>214</v>
      </c>
      <c r="K482" s="45" t="str">
        <f t="shared" si="30"/>
        <v>2KKZ Zajęcia praktyczne z produkcji zwierzęcej R3 Anna Watras-Lekan (AW)</v>
      </c>
      <c r="L482" s="40">
        <f t="shared" si="29"/>
        <v>1</v>
      </c>
    </row>
    <row r="483" spans="1:12" ht="18.2" customHeight="1">
      <c r="A483" s="45">
        <v>215</v>
      </c>
      <c r="B483" s="44" t="s">
        <v>189</v>
      </c>
      <c r="C483" s="263" t="s">
        <v>48</v>
      </c>
      <c r="D483" s="263"/>
      <c r="E483" s="264">
        <v>1</v>
      </c>
      <c r="F483" s="264"/>
      <c r="G483" s="264"/>
      <c r="H483" s="264">
        <v>2.5210082530975342E-2</v>
      </c>
      <c r="I483" s="272"/>
      <c r="J483" s="45">
        <f>IF(K483&gt;0,MAX($J$20:J482)+1,0)</f>
        <v>215</v>
      </c>
      <c r="K483" s="45" t="str">
        <f t="shared" si="30"/>
        <v>2KKZ Zajęcia praktyczne z produkcji zwierzęcej R3 Anna Watras-Lekan (AW)</v>
      </c>
      <c r="L483" s="40">
        <f t="shared" si="29"/>
        <v>1</v>
      </c>
    </row>
    <row r="484" spans="1:12" ht="18.2" customHeight="1">
      <c r="A484" s="45">
        <v>216</v>
      </c>
      <c r="B484" s="44" t="s">
        <v>189</v>
      </c>
      <c r="C484" s="263" t="s">
        <v>49</v>
      </c>
      <c r="D484" s="263"/>
      <c r="E484" s="264">
        <v>1</v>
      </c>
      <c r="F484" s="264"/>
      <c r="G484" s="264"/>
      <c r="H484" s="264">
        <v>2.5210082530975342E-2</v>
      </c>
      <c r="I484" s="272"/>
      <c r="J484" s="45">
        <f>IF(K484&gt;0,MAX($J$20:J483)+1,0)</f>
        <v>216</v>
      </c>
      <c r="K484" s="45" t="str">
        <f t="shared" si="30"/>
        <v>1KKZ Zajęcia praktyczne z produkcji zwierzęcej R3 Anna Watras-Lekan (AW)</v>
      </c>
      <c r="L484" s="40">
        <f t="shared" si="29"/>
        <v>1</v>
      </c>
    </row>
    <row r="485" spans="1:12" ht="18.2" customHeight="1">
      <c r="A485" s="45">
        <v>217</v>
      </c>
      <c r="B485" s="44" t="s">
        <v>189</v>
      </c>
      <c r="C485" s="263" t="s">
        <v>49</v>
      </c>
      <c r="D485" s="263"/>
      <c r="E485" s="264">
        <v>1</v>
      </c>
      <c r="F485" s="264"/>
      <c r="G485" s="264"/>
      <c r="H485" s="264">
        <v>2.2408964112401009E-2</v>
      </c>
      <c r="I485" s="272"/>
      <c r="J485" s="45">
        <f>IF(K485&gt;0,MAX($J$20:J484)+1,0)</f>
        <v>217</v>
      </c>
      <c r="K485" s="45" t="str">
        <f t="shared" si="30"/>
        <v>1KKZ Zajęcia praktyczne z produkcji zwierzęcej R3 Anna Watras-Lekan (AW)</v>
      </c>
      <c r="L485" s="40">
        <f t="shared" si="29"/>
        <v>1</v>
      </c>
    </row>
    <row r="486" spans="1:12" ht="18.2" customHeight="1">
      <c r="A486" s="45">
        <v>218</v>
      </c>
      <c r="B486" s="44" t="s">
        <v>159</v>
      </c>
      <c r="C486" s="263" t="s">
        <v>72</v>
      </c>
      <c r="D486" s="263"/>
      <c r="E486" s="264">
        <v>0.33142858743667603</v>
      </c>
      <c r="F486" s="264"/>
      <c r="G486" s="264"/>
      <c r="H486" s="264">
        <v>1.4769543893635273E-2</v>
      </c>
      <c r="I486" s="272"/>
      <c r="J486" s="45">
        <f>IF(K486&gt;0,MAX($J$20:J485)+1,0)</f>
        <v>218</v>
      </c>
      <c r="K486" s="45" t="str">
        <f t="shared" si="30"/>
        <v>2B4P|343404 Wyposazenie techniczne i bhp Anna Watras-Lekan (AW)</v>
      </c>
      <c r="L486" s="40">
        <f t="shared" si="29"/>
        <v>0.33142858743667603</v>
      </c>
    </row>
    <row r="487" spans="1:12" ht="26.45" customHeight="1">
      <c r="A487" s="45">
        <v>219</v>
      </c>
      <c r="B487" s="44" t="s">
        <v>160</v>
      </c>
      <c r="C487" s="263" t="s">
        <v>31</v>
      </c>
      <c r="D487" s="263"/>
      <c r="E487" s="264">
        <v>0.63243246078491211</v>
      </c>
      <c r="F487" s="264"/>
      <c r="G487" s="264"/>
      <c r="H487" s="264">
        <v>2.9793735593557358E-2</v>
      </c>
      <c r="I487" s="272"/>
      <c r="J487" s="45">
        <f>IF(K487&gt;0,MAX($J$20:J486)+1,0)</f>
        <v>219</v>
      </c>
      <c r="K487" s="45" t="str">
        <f t="shared" si="30"/>
        <v>1P4 Technologia gastronomiczna z towaroznawstwem Anna Watras-Lekan (AW)</v>
      </c>
      <c r="L487" s="40">
        <f t="shared" si="29"/>
        <v>0.63243246078491211</v>
      </c>
    </row>
    <row r="488" spans="1:12" ht="25.7" customHeight="1">
      <c r="A488" s="45">
        <v>220</v>
      </c>
      <c r="B488" s="44" t="s">
        <v>160</v>
      </c>
      <c r="C488" s="263" t="s">
        <v>72</v>
      </c>
      <c r="D488" s="263"/>
      <c r="E488" s="264">
        <v>3</v>
      </c>
      <c r="F488" s="264"/>
      <c r="G488" s="264"/>
      <c r="H488" s="264">
        <v>0.13368983566761017</v>
      </c>
      <c r="I488" s="272"/>
      <c r="J488" s="45">
        <f>IF(K488&gt;0,MAX($J$20:J487)+1,0)</f>
        <v>220</v>
      </c>
      <c r="K488" s="45" t="str">
        <f t="shared" si="30"/>
        <v>2B4P|343404 Technologia gastronomiczna z towaroznawstwem Anna Watras-Lekan (AW)</v>
      </c>
      <c r="L488" s="40">
        <f t="shared" si="29"/>
        <v>3</v>
      </c>
    </row>
    <row r="489" spans="1:12" ht="26.45" customHeight="1">
      <c r="A489" s="45">
        <v>221</v>
      </c>
      <c r="B489" s="44" t="s">
        <v>160</v>
      </c>
      <c r="C489" s="263" t="s">
        <v>27</v>
      </c>
      <c r="D489" s="263"/>
      <c r="E489" s="264">
        <v>2</v>
      </c>
      <c r="F489" s="264"/>
      <c r="G489" s="264"/>
      <c r="H489" s="264">
        <v>8.9126557111740112E-2</v>
      </c>
      <c r="I489" s="272"/>
      <c r="J489" s="45">
        <f>IF(K489&gt;0,MAX($J$20:J488)+1,0)</f>
        <v>221</v>
      </c>
      <c r="K489" s="45" t="str">
        <f t="shared" si="30"/>
        <v>3P4 Technologia gastronomiczna z towaroznawstwem Anna Watras-Lekan (AW)</v>
      </c>
      <c r="L489" s="40">
        <f t="shared" si="29"/>
        <v>2</v>
      </c>
    </row>
    <row r="490" spans="1:12" ht="26.45" customHeight="1">
      <c r="A490" s="45">
        <v>222</v>
      </c>
      <c r="B490" s="44" t="s">
        <v>158</v>
      </c>
      <c r="C490" s="263" t="s">
        <v>31</v>
      </c>
      <c r="D490" s="263"/>
      <c r="E490" s="264">
        <v>0.42162162065505981</v>
      </c>
      <c r="F490" s="264"/>
      <c r="G490" s="264"/>
      <c r="H490" s="264">
        <v>1.9862489774823189E-2</v>
      </c>
      <c r="I490" s="272"/>
      <c r="J490" s="45">
        <f>IF(K490&gt;0,MAX($J$20:J489)+1,0)</f>
        <v>222</v>
      </c>
      <c r="K490" s="45" t="str">
        <f t="shared" si="30"/>
        <v>1P4 Wyposażenie techniczne zakładów gastronomicznych Anna Watras-Lekan (AW)</v>
      </c>
      <c r="L490" s="40">
        <f t="shared" si="29"/>
        <v>0.42162162065505981</v>
      </c>
    </row>
    <row r="491" spans="1:12" ht="25.7" customHeight="1">
      <c r="A491" s="45">
        <v>223</v>
      </c>
      <c r="B491" s="44" t="s">
        <v>158</v>
      </c>
      <c r="C491" s="263" t="s">
        <v>52</v>
      </c>
      <c r="D491" s="263"/>
      <c r="E491" s="264">
        <v>2</v>
      </c>
      <c r="F491" s="264"/>
      <c r="G491" s="264"/>
      <c r="H491" s="264">
        <v>9.4219505786895752E-2</v>
      </c>
      <c r="I491" s="272"/>
      <c r="J491" s="45">
        <f>IF(K491&gt;0,MAX($J$20:J490)+1,0)</f>
        <v>223</v>
      </c>
      <c r="K491" s="45" t="str">
        <f t="shared" si="30"/>
        <v>1PT Wyposażenie techniczne zakładów gastronomicznych Anna Watras-Lekan (AW)</v>
      </c>
      <c r="L491" s="40">
        <f t="shared" si="29"/>
        <v>2</v>
      </c>
    </row>
    <row r="492" spans="1:12" ht="18.2" customHeight="1">
      <c r="A492" s="45">
        <v>224</v>
      </c>
      <c r="B492" s="44" t="s">
        <v>35</v>
      </c>
      <c r="C492" s="263" t="s">
        <v>127</v>
      </c>
      <c r="D492" s="263"/>
      <c r="E492" s="264">
        <v>7.9999995231628418</v>
      </c>
      <c r="F492" s="264"/>
      <c r="G492" s="264"/>
      <c r="H492" s="264">
        <v>0.38095235824584961</v>
      </c>
      <c r="I492" s="272"/>
      <c r="J492" s="45">
        <f>IF(K492&gt;0,MAX($J$20:J491)+1,0)</f>
        <v>224</v>
      </c>
      <c r="K492" s="45" t="str">
        <f t="shared" si="30"/>
        <v>INT3 Obowiązki wychowawcy w internacie/bursie Anna Watras-Lekan (AW)</v>
      </c>
      <c r="L492" s="40">
        <f t="shared" si="29"/>
        <v>7.9999995231628418</v>
      </c>
    </row>
    <row r="493" spans="1:12" ht="18.2" customHeight="1">
      <c r="A493" s="45">
        <v>0</v>
      </c>
      <c r="B493" s="42"/>
      <c r="C493" s="265" t="s">
        <v>21</v>
      </c>
      <c r="D493" s="265"/>
      <c r="E493" s="266">
        <v>26.38548219203949</v>
      </c>
      <c r="F493" s="266"/>
      <c r="G493" s="266"/>
      <c r="H493" s="267">
        <v>1.0937101738527419</v>
      </c>
      <c r="I493" s="277"/>
      <c r="J493" s="45">
        <f>IF(K493&gt;0,MAX($J$20:J492)+1,0)</f>
        <v>0</v>
      </c>
      <c r="K493" s="45"/>
      <c r="L493" s="40">
        <f t="shared" si="29"/>
        <v>0</v>
      </c>
    </row>
    <row r="494" spans="1:12" ht="18.2" customHeight="1">
      <c r="A494" s="45">
        <v>0</v>
      </c>
      <c r="B494" s="43"/>
      <c r="C494" s="273" t="s">
        <v>22</v>
      </c>
      <c r="D494" s="273"/>
      <c r="E494" s="274">
        <v>0</v>
      </c>
      <c r="F494" s="274"/>
      <c r="G494" s="274"/>
      <c r="H494" s="273"/>
      <c r="I494" s="278"/>
      <c r="J494" s="45">
        <f>IF(K494&gt;0,MAX($J$20:J493)+1,0)</f>
        <v>0</v>
      </c>
      <c r="K494" s="45"/>
      <c r="L494" s="40">
        <f t="shared" si="29"/>
        <v>0</v>
      </c>
    </row>
    <row r="495" spans="1:12" ht="36.200000000000003" customHeight="1">
      <c r="A495" s="45">
        <v>0</v>
      </c>
      <c r="B495" s="41"/>
      <c r="C495" s="41"/>
      <c r="D495" s="41"/>
      <c r="E495" s="41"/>
      <c r="F495" s="41"/>
      <c r="G495" s="41"/>
      <c r="H495" s="41"/>
      <c r="I495" s="41"/>
      <c r="J495" s="45">
        <f>IF(K495&gt;0,MAX($J$20:J494)+1,0)</f>
        <v>0</v>
      </c>
      <c r="K495" s="45"/>
      <c r="L495" s="40">
        <f t="shared" si="29"/>
        <v>0</v>
      </c>
    </row>
    <row r="496" spans="1:12" ht="1.5" customHeight="1">
      <c r="A496" s="45">
        <v>0</v>
      </c>
      <c r="B496" s="270" t="s">
        <v>190</v>
      </c>
      <c r="C496" s="270"/>
      <c r="D496" s="270"/>
      <c r="E496" s="270"/>
      <c r="F496" s="270"/>
      <c r="G496" s="270"/>
      <c r="H496" s="270"/>
      <c r="I496" s="275"/>
      <c r="J496" s="45">
        <f>IF(K496&gt;0,MAX($J$20:J495)+1,0)</f>
        <v>0</v>
      </c>
      <c r="K496" s="45"/>
      <c r="L496" s="40">
        <f t="shared" si="29"/>
        <v>0</v>
      </c>
    </row>
    <row r="497" spans="1:12" ht="16.7" customHeight="1">
      <c r="A497" s="45">
        <v>0</v>
      </c>
      <c r="B497" s="270"/>
      <c r="C497" s="270"/>
      <c r="D497" s="269"/>
      <c r="E497" s="269"/>
      <c r="F497" s="270"/>
      <c r="G497" s="270"/>
      <c r="H497" s="270"/>
      <c r="I497" s="275"/>
      <c r="J497" s="45">
        <f>IF(K497&gt;0,MAX($J$20:J496)+1,0)</f>
        <v>0</v>
      </c>
      <c r="K497" s="45"/>
      <c r="L497" s="40">
        <f t="shared" si="29"/>
        <v>0</v>
      </c>
    </row>
    <row r="498" spans="1:12" ht="0.75" customHeight="1">
      <c r="A498" s="45">
        <v>0</v>
      </c>
      <c r="B498" s="41"/>
      <c r="C498" s="41"/>
      <c r="D498" s="41"/>
      <c r="E498" s="41"/>
      <c r="F498" s="41"/>
      <c r="G498" s="41"/>
      <c r="H498" s="41"/>
      <c r="I498" s="41"/>
      <c r="J498" s="45">
        <f>IF(K498&gt;0,MAX($J$20:J497)+1,0)</f>
        <v>0</v>
      </c>
      <c r="K498" s="45"/>
      <c r="L498" s="40">
        <f t="shared" si="29"/>
        <v>0</v>
      </c>
    </row>
    <row r="499" spans="1:12" ht="18.2" customHeight="1">
      <c r="A499" s="45">
        <v>0</v>
      </c>
      <c r="B499" s="42" t="s">
        <v>16</v>
      </c>
      <c r="C499" s="265" t="s">
        <v>17</v>
      </c>
      <c r="D499" s="265"/>
      <c r="E499" s="271" t="s">
        <v>18</v>
      </c>
      <c r="F499" s="271"/>
      <c r="G499" s="271"/>
      <c r="H499" s="271" t="s">
        <v>19</v>
      </c>
      <c r="I499" s="276"/>
      <c r="J499" s="45">
        <f>IF(K499&gt;0,MAX($J$20:J498)+1,0)</f>
        <v>0</v>
      </c>
      <c r="K499" s="45"/>
      <c r="L499" s="40">
        <f t="shared" si="29"/>
        <v>0</v>
      </c>
    </row>
    <row r="500" spans="1:12" ht="18.2" customHeight="1">
      <c r="A500" s="45">
        <v>225</v>
      </c>
      <c r="B500" s="44" t="s">
        <v>80</v>
      </c>
      <c r="C500" s="263" t="s">
        <v>84</v>
      </c>
      <c r="D500" s="263"/>
      <c r="E500" s="264">
        <v>4</v>
      </c>
      <c r="F500" s="264"/>
      <c r="G500" s="264"/>
      <c r="H500" s="264">
        <v>0.187165766954422</v>
      </c>
      <c r="I500" s="272"/>
      <c r="J500" s="45">
        <f>IF(K500&gt;0,MAX($J$20:J499)+1,0)</f>
        <v>225</v>
      </c>
      <c r="K500" s="45" t="str">
        <f t="shared" ref="K500:K506" si="31">CONCATENATE(C500," ",B500," ",$B$496)</f>
        <v>3B4|gr2 Eksploatacja maszyn rolniczych Dariusz Wróbel (WR)</v>
      </c>
      <c r="L500" s="40">
        <f t="shared" si="29"/>
        <v>4</v>
      </c>
    </row>
    <row r="501" spans="1:12" ht="18.2" customHeight="1">
      <c r="A501" s="45">
        <v>226</v>
      </c>
      <c r="B501" s="44" t="s">
        <v>83</v>
      </c>
      <c r="C501" s="263" t="s">
        <v>81</v>
      </c>
      <c r="D501" s="263"/>
      <c r="E501" s="264">
        <v>4</v>
      </c>
      <c r="F501" s="264"/>
      <c r="G501" s="264"/>
      <c r="H501" s="264">
        <v>0.187165766954422</v>
      </c>
      <c r="I501" s="272"/>
      <c r="J501" s="45">
        <f>IF(K501&gt;0,MAX($J$20:J500)+1,0)</f>
        <v>226</v>
      </c>
      <c r="K501" s="45" t="str">
        <f t="shared" si="31"/>
        <v>3B4|gr1 Eksploatacja pojazdów rolniczych Dariusz Wróbel (WR)</v>
      </c>
      <c r="L501" s="40">
        <f t="shared" si="29"/>
        <v>4</v>
      </c>
    </row>
    <row r="502" spans="1:12" ht="18.2" customHeight="1">
      <c r="A502" s="45">
        <v>227</v>
      </c>
      <c r="B502" s="44" t="s">
        <v>101</v>
      </c>
      <c r="C502" s="263" t="s">
        <v>191</v>
      </c>
      <c r="D502" s="263"/>
      <c r="E502" s="264">
        <v>5</v>
      </c>
      <c r="F502" s="264"/>
      <c r="G502" s="264"/>
      <c r="H502" s="264">
        <v>0.24732618033885956</v>
      </c>
      <c r="I502" s="272"/>
      <c r="J502" s="45">
        <f>IF(K502&gt;0,MAX($J$20:J501)+1,0)</f>
        <v>227</v>
      </c>
      <c r="K502" s="45" t="str">
        <f t="shared" si="31"/>
        <v>1BT|gr2 Obróbka materiałów Dariusz Wróbel (WR)</v>
      </c>
      <c r="L502" s="40">
        <f t="shared" si="29"/>
        <v>5</v>
      </c>
    </row>
    <row r="503" spans="1:12" ht="18.2" customHeight="1">
      <c r="A503" s="45">
        <v>228</v>
      </c>
      <c r="B503" s="44" t="s">
        <v>101</v>
      </c>
      <c r="C503" s="263" t="s">
        <v>192</v>
      </c>
      <c r="D503" s="263"/>
      <c r="E503" s="264">
        <v>5</v>
      </c>
      <c r="F503" s="264"/>
      <c r="G503" s="264"/>
      <c r="H503" s="264">
        <v>0.24732618033885956</v>
      </c>
      <c r="I503" s="272"/>
      <c r="J503" s="45">
        <f>IF(K503&gt;0,MAX($J$20:J502)+1,0)</f>
        <v>228</v>
      </c>
      <c r="K503" s="45" t="str">
        <f t="shared" si="31"/>
        <v>1BT|gr3 Obróbka materiałów Dariusz Wróbel (WR)</v>
      </c>
      <c r="L503" s="40">
        <f t="shared" si="29"/>
        <v>5</v>
      </c>
    </row>
    <row r="504" spans="1:12" ht="18.2" customHeight="1">
      <c r="A504" s="45">
        <v>229</v>
      </c>
      <c r="B504" s="44" t="s">
        <v>193</v>
      </c>
      <c r="C504" s="263" t="s">
        <v>28</v>
      </c>
      <c r="D504" s="263"/>
      <c r="E504" s="264">
        <v>1</v>
      </c>
      <c r="F504" s="264"/>
      <c r="G504" s="264"/>
      <c r="H504" s="264">
        <v>5.1990490406751633E-2</v>
      </c>
      <c r="I504" s="272"/>
      <c r="J504" s="45">
        <f>IF(K504&gt;0,MAX($J$20:J503)+1,0)</f>
        <v>229</v>
      </c>
      <c r="K504" s="45" t="str">
        <f t="shared" si="31"/>
        <v>3B4 Podstawy elektrotechniki i elektroniki Dariusz Wróbel (WR)</v>
      </c>
      <c r="L504" s="40">
        <f t="shared" si="29"/>
        <v>1</v>
      </c>
    </row>
    <row r="505" spans="1:12" ht="18.2" customHeight="1">
      <c r="A505" s="45">
        <v>230</v>
      </c>
      <c r="B505" s="44" t="s">
        <v>41</v>
      </c>
      <c r="C505" s="263" t="s">
        <v>29</v>
      </c>
      <c r="D505" s="263"/>
      <c r="E505" s="264">
        <v>2</v>
      </c>
      <c r="F505" s="264"/>
      <c r="G505" s="264"/>
      <c r="H505" s="264">
        <v>0.10398098081350327</v>
      </c>
      <c r="I505" s="272"/>
      <c r="J505" s="45">
        <f>IF(K505&gt;0,MAX($J$20:J504)+1,0)</f>
        <v>230</v>
      </c>
      <c r="K505" s="45" t="str">
        <f t="shared" si="31"/>
        <v>2B4 Maszyny rolnicze Dariusz Wróbel (WR)</v>
      </c>
      <c r="L505" s="40">
        <f t="shared" si="29"/>
        <v>2</v>
      </c>
    </row>
    <row r="506" spans="1:12" ht="18.2" customHeight="1">
      <c r="A506" s="45">
        <v>231</v>
      </c>
      <c r="B506" s="44" t="s">
        <v>120</v>
      </c>
      <c r="C506" s="263" t="s">
        <v>194</v>
      </c>
      <c r="D506" s="263"/>
      <c r="E506" s="264">
        <v>5</v>
      </c>
      <c r="F506" s="264"/>
      <c r="G506" s="264"/>
      <c r="H506" s="264">
        <v>0.22727273404598236</v>
      </c>
      <c r="I506" s="272"/>
      <c r="J506" s="45">
        <f>IF(K506&gt;0,MAX($J$20:J505)+1,0)</f>
        <v>231</v>
      </c>
      <c r="K506" s="45" t="str">
        <f t="shared" si="31"/>
        <v>4B4P|311515|gr2 Zajęcia praktyczne M.46 Dariusz Wróbel (WR)</v>
      </c>
      <c r="L506" s="40">
        <f t="shared" si="29"/>
        <v>5</v>
      </c>
    </row>
    <row r="507" spans="1:12" ht="18.2" customHeight="1">
      <c r="A507" s="45">
        <v>0</v>
      </c>
      <c r="B507" s="42"/>
      <c r="C507" s="265" t="s">
        <v>21</v>
      </c>
      <c r="D507" s="265"/>
      <c r="E507" s="266">
        <v>26</v>
      </c>
      <c r="F507" s="266"/>
      <c r="G507" s="266"/>
      <c r="H507" s="267">
        <v>1.2522280998528006</v>
      </c>
      <c r="I507" s="277"/>
      <c r="J507" s="45">
        <f>IF(K507&gt;0,MAX($J$20:J506)+1,0)</f>
        <v>0</v>
      </c>
      <c r="K507" s="45"/>
      <c r="L507" s="40">
        <f t="shared" si="29"/>
        <v>0</v>
      </c>
    </row>
    <row r="508" spans="1:12" ht="18.2" customHeight="1">
      <c r="A508" s="45">
        <v>0</v>
      </c>
      <c r="B508" s="43"/>
      <c r="C508" s="273" t="s">
        <v>22</v>
      </c>
      <c r="D508" s="273"/>
      <c r="E508" s="274">
        <v>0</v>
      </c>
      <c r="F508" s="274"/>
      <c r="G508" s="274"/>
      <c r="H508" s="273"/>
      <c r="I508" s="278"/>
      <c r="J508" s="45">
        <f>IF(K508&gt;0,MAX($J$20:J507)+1,0)</f>
        <v>0</v>
      </c>
      <c r="K508" s="45"/>
      <c r="L508" s="40">
        <f t="shared" si="29"/>
        <v>0</v>
      </c>
    </row>
    <row r="509" spans="1:12" ht="35.450000000000003" customHeight="1">
      <c r="A509" s="45">
        <v>0</v>
      </c>
      <c r="B509" s="41"/>
      <c r="C509" s="41"/>
      <c r="D509" s="41"/>
      <c r="E509" s="41"/>
      <c r="F509" s="41"/>
      <c r="G509" s="41"/>
      <c r="H509" s="41"/>
      <c r="I509" s="41"/>
      <c r="J509" s="45">
        <f>IF(K509&gt;0,MAX($J$20:J508)+1,0)</f>
        <v>0</v>
      </c>
      <c r="K509" s="45"/>
      <c r="L509" s="40">
        <f t="shared" si="29"/>
        <v>0</v>
      </c>
    </row>
    <row r="510" spans="1:12" ht="1.5" customHeight="1">
      <c r="A510" s="45">
        <v>0</v>
      </c>
      <c r="B510" s="270" t="s">
        <v>195</v>
      </c>
      <c r="C510" s="270"/>
      <c r="D510" s="270"/>
      <c r="E510" s="270"/>
      <c r="F510" s="270"/>
      <c r="G510" s="270"/>
      <c r="H510" s="270"/>
      <c r="I510" s="275"/>
      <c r="J510" s="45">
        <f>IF(K510&gt;0,MAX($J$20:J509)+1,0)</f>
        <v>0</v>
      </c>
      <c r="K510" s="45"/>
      <c r="L510" s="40">
        <f t="shared" si="29"/>
        <v>0</v>
      </c>
    </row>
    <row r="511" spans="1:12" ht="16.7" customHeight="1">
      <c r="A511" s="45">
        <v>0</v>
      </c>
      <c r="B511" s="270"/>
      <c r="C511" s="270"/>
      <c r="D511" s="269"/>
      <c r="E511" s="269"/>
      <c r="F511" s="270"/>
      <c r="G511" s="270"/>
      <c r="H511" s="270"/>
      <c r="I511" s="275"/>
      <c r="J511" s="45">
        <f>IF(K511&gt;0,MAX($J$20:J510)+1,0)</f>
        <v>0</v>
      </c>
      <c r="K511" s="45"/>
      <c r="L511" s="40">
        <f t="shared" si="29"/>
        <v>0</v>
      </c>
    </row>
    <row r="512" spans="1:12" ht="0.75" customHeight="1">
      <c r="A512" s="45">
        <v>0</v>
      </c>
      <c r="B512" s="41"/>
      <c r="C512" s="41"/>
      <c r="D512" s="41"/>
      <c r="E512" s="41"/>
      <c r="F512" s="41"/>
      <c r="G512" s="41"/>
      <c r="H512" s="41"/>
      <c r="I512" s="41"/>
      <c r="J512" s="45">
        <f>IF(K512&gt;0,MAX($J$20:J511)+1,0)</f>
        <v>0</v>
      </c>
      <c r="K512" s="45"/>
      <c r="L512" s="40">
        <f t="shared" si="29"/>
        <v>0</v>
      </c>
    </row>
    <row r="513" spans="1:12" ht="18.2" customHeight="1">
      <c r="A513" s="45">
        <v>0</v>
      </c>
      <c r="B513" s="42" t="s">
        <v>16</v>
      </c>
      <c r="C513" s="265" t="s">
        <v>17</v>
      </c>
      <c r="D513" s="265"/>
      <c r="E513" s="271" t="s">
        <v>18</v>
      </c>
      <c r="F513" s="271"/>
      <c r="G513" s="271"/>
      <c r="H513" s="271" t="s">
        <v>19</v>
      </c>
      <c r="I513" s="276"/>
      <c r="J513" s="45">
        <f>IF(K513&gt;0,MAX($J$20:J512)+1,0)</f>
        <v>0</v>
      </c>
      <c r="K513" s="45"/>
      <c r="L513" s="40">
        <f t="shared" si="29"/>
        <v>0</v>
      </c>
    </row>
    <row r="514" spans="1:12" ht="18.2" customHeight="1">
      <c r="A514" s="45">
        <v>232</v>
      </c>
      <c r="B514" s="44" t="s">
        <v>26</v>
      </c>
      <c r="C514" s="263" t="s">
        <v>33</v>
      </c>
      <c r="D514" s="263"/>
      <c r="E514" s="264">
        <v>2.3027026653289795</v>
      </c>
      <c r="F514" s="264"/>
      <c r="G514" s="264"/>
      <c r="H514" s="264">
        <v>0.12655970454216003</v>
      </c>
      <c r="I514" s="272"/>
      <c r="J514" s="45">
        <f>IF(K514&gt;0,MAX($J$20:J513)+1,0)</f>
        <v>232</v>
      </c>
      <c r="K514" s="45" t="str">
        <f>CONCATENATE(C514," ",B514," ",$B$510)</f>
        <v>1B4 Język polski j.polski Vacat (JV)</v>
      </c>
      <c r="L514" s="40">
        <f t="shared" si="29"/>
        <v>2.3027026653289795</v>
      </c>
    </row>
    <row r="515" spans="1:12" ht="18.2" customHeight="1">
      <c r="A515" s="45">
        <v>233</v>
      </c>
      <c r="B515" s="44" t="s">
        <v>26</v>
      </c>
      <c r="C515" s="263" t="s">
        <v>52</v>
      </c>
      <c r="D515" s="263"/>
      <c r="E515" s="264">
        <v>2.3027026653289795</v>
      </c>
      <c r="F515" s="264"/>
      <c r="G515" s="264"/>
      <c r="H515" s="264">
        <v>0.12655970454216003</v>
      </c>
      <c r="I515" s="272"/>
      <c r="J515" s="45">
        <f>IF(K515&gt;0,MAX($J$20:J514)+1,0)</f>
        <v>233</v>
      </c>
      <c r="K515" s="45" t="str">
        <f>CONCATENATE(C515," ",B515," ",$B$510)</f>
        <v>1PT Język polski j.polski Vacat (JV)</v>
      </c>
      <c r="L515" s="40">
        <f t="shared" si="29"/>
        <v>2.3027026653289795</v>
      </c>
    </row>
    <row r="516" spans="1:12" ht="18.2" customHeight="1">
      <c r="A516" s="45">
        <v>234</v>
      </c>
      <c r="B516" s="44" t="s">
        <v>26</v>
      </c>
      <c r="C516" s="263" t="s">
        <v>42</v>
      </c>
      <c r="D516" s="263"/>
      <c r="E516" s="264">
        <v>2.3027026653289795</v>
      </c>
      <c r="F516" s="264"/>
      <c r="G516" s="264"/>
      <c r="H516" s="264">
        <v>0.12655970454216003</v>
      </c>
      <c r="I516" s="272"/>
      <c r="J516" s="45">
        <f>IF(K516&gt;0,MAX($J$20:J515)+1,0)</f>
        <v>234</v>
      </c>
      <c r="K516" s="45" t="str">
        <f>CONCATENATE(C516," ",B516," ",$B$510)</f>
        <v>1BT Język polski j.polski Vacat (JV)</v>
      </c>
      <c r="L516" s="40">
        <f t="shared" si="29"/>
        <v>2.3027026653289795</v>
      </c>
    </row>
    <row r="517" spans="1:12" ht="18.2" customHeight="1">
      <c r="A517" s="45">
        <v>235</v>
      </c>
      <c r="B517" s="44" t="s">
        <v>26</v>
      </c>
      <c r="C517" s="263" t="s">
        <v>55</v>
      </c>
      <c r="D517" s="263"/>
      <c r="E517" s="264">
        <v>2.26285719871521</v>
      </c>
      <c r="F517" s="264"/>
      <c r="G517" s="264"/>
      <c r="H517" s="264">
        <v>0.11764705181121826</v>
      </c>
      <c r="I517" s="272"/>
      <c r="J517" s="45">
        <f>IF(K517&gt;0,MAX($J$20:J516)+1,0)</f>
        <v>235</v>
      </c>
      <c r="K517" s="45" t="str">
        <f>CONCATENATE(C517," ",B517," ",$B$510)</f>
        <v>2B4P Język polski j.polski Vacat (JV)</v>
      </c>
      <c r="L517" s="40">
        <f t="shared" si="29"/>
        <v>2.26285719871521</v>
      </c>
    </row>
    <row r="518" spans="1:12" ht="18.2" customHeight="1">
      <c r="A518" s="45">
        <v>0</v>
      </c>
      <c r="B518" s="42"/>
      <c r="C518" s="265" t="s">
        <v>21</v>
      </c>
      <c r="D518" s="265"/>
      <c r="E518" s="266">
        <v>9.1709651947021502</v>
      </c>
      <c r="F518" s="266"/>
      <c r="G518" s="266"/>
      <c r="H518" s="267">
        <v>0.49732616543769798</v>
      </c>
      <c r="I518" s="277"/>
      <c r="J518" s="45">
        <f>IF(K518&gt;0,MAX($J$20:J517)+1,0)</f>
        <v>0</v>
      </c>
      <c r="K518" s="45"/>
      <c r="L518" s="40">
        <f t="shared" si="29"/>
        <v>0</v>
      </c>
    </row>
    <row r="519" spans="1:12" ht="18.2" customHeight="1">
      <c r="A519" s="45">
        <v>0</v>
      </c>
      <c r="B519" s="43"/>
      <c r="C519" s="273" t="s">
        <v>22</v>
      </c>
      <c r="D519" s="273"/>
      <c r="E519" s="274">
        <v>0</v>
      </c>
      <c r="F519" s="274"/>
      <c r="G519" s="274"/>
      <c r="H519" s="273"/>
      <c r="I519" s="278"/>
      <c r="J519" s="45">
        <f>IF(K519&gt;0,MAX($J$20:J518)+1,0)</f>
        <v>0</v>
      </c>
      <c r="K519" s="45"/>
      <c r="L519" s="40">
        <f t="shared" si="29"/>
        <v>0</v>
      </c>
    </row>
    <row r="520" spans="1:12" ht="35.450000000000003" customHeight="1">
      <c r="A520" s="45">
        <v>0</v>
      </c>
      <c r="B520" s="41"/>
      <c r="C520" s="41"/>
      <c r="D520" s="41"/>
      <c r="E520" s="41"/>
      <c r="F520" s="41"/>
      <c r="G520" s="41"/>
      <c r="H520" s="41"/>
      <c r="I520" s="41"/>
      <c r="J520" s="45">
        <f>IF(K520&gt;0,MAX($J$20:J519)+1,0)</f>
        <v>0</v>
      </c>
      <c r="K520" s="45"/>
      <c r="L520" s="40">
        <f t="shared" si="29"/>
        <v>0</v>
      </c>
    </row>
    <row r="521" spans="1:12" ht="1.5" customHeight="1">
      <c r="A521" s="45">
        <v>0</v>
      </c>
      <c r="B521" s="270" t="s">
        <v>196</v>
      </c>
      <c r="C521" s="270"/>
      <c r="D521" s="270"/>
      <c r="E521" s="270"/>
      <c r="F521" s="270"/>
      <c r="G521" s="270"/>
      <c r="H521" s="270"/>
      <c r="I521" s="275"/>
      <c r="J521" s="45">
        <f>IF(K521&gt;0,MAX($J$20:J520)+1,0)</f>
        <v>0</v>
      </c>
      <c r="K521" s="45"/>
      <c r="L521" s="40">
        <f t="shared" si="29"/>
        <v>0</v>
      </c>
    </row>
    <row r="522" spans="1:12" ht="16.7" customHeight="1">
      <c r="A522" s="45">
        <v>0</v>
      </c>
      <c r="B522" s="270"/>
      <c r="C522" s="270"/>
      <c r="D522" s="269"/>
      <c r="E522" s="269"/>
      <c r="F522" s="270"/>
      <c r="G522" s="270"/>
      <c r="H522" s="270"/>
      <c r="I522" s="275"/>
      <c r="J522" s="45">
        <f>IF(K522&gt;0,MAX($J$20:J521)+1,0)</f>
        <v>0</v>
      </c>
      <c r="K522" s="45"/>
      <c r="L522" s="40">
        <f t="shared" si="29"/>
        <v>0</v>
      </c>
    </row>
    <row r="523" spans="1:12" ht="0.75" customHeight="1">
      <c r="A523" s="45">
        <v>0</v>
      </c>
      <c r="B523" s="41"/>
      <c r="C523" s="41"/>
      <c r="D523" s="41"/>
      <c r="E523" s="41"/>
      <c r="F523" s="41"/>
      <c r="G523" s="41"/>
      <c r="H523" s="41"/>
      <c r="I523" s="41"/>
      <c r="J523" s="45">
        <f>IF(K523&gt;0,MAX($J$20:J522)+1,0)</f>
        <v>0</v>
      </c>
      <c r="K523" s="45"/>
      <c r="L523" s="40">
        <f t="shared" si="29"/>
        <v>0</v>
      </c>
    </row>
    <row r="524" spans="1:12" ht="18.2" customHeight="1">
      <c r="A524" s="45">
        <v>0</v>
      </c>
      <c r="B524" s="42" t="s">
        <v>16</v>
      </c>
      <c r="C524" s="265" t="s">
        <v>17</v>
      </c>
      <c r="D524" s="265"/>
      <c r="E524" s="271" t="s">
        <v>18</v>
      </c>
      <c r="F524" s="271"/>
      <c r="G524" s="271"/>
      <c r="H524" s="271" t="s">
        <v>19</v>
      </c>
      <c r="I524" s="276"/>
      <c r="J524" s="45">
        <f>IF(K524&gt;0,MAX($J$20:J523)+1,0)</f>
        <v>0</v>
      </c>
      <c r="K524" s="45"/>
      <c r="L524" s="40">
        <f t="shared" si="29"/>
        <v>0</v>
      </c>
    </row>
    <row r="525" spans="1:12" ht="18.2" customHeight="1">
      <c r="A525" s="45">
        <v>0</v>
      </c>
      <c r="B525" s="44" t="s">
        <v>94</v>
      </c>
      <c r="C525" s="263" t="s">
        <v>95</v>
      </c>
      <c r="D525" s="263"/>
      <c r="E525" s="264">
        <v>7.9999995231628418</v>
      </c>
      <c r="F525" s="264"/>
      <c r="G525" s="264"/>
      <c r="H525" s="264">
        <v>0.26666665077209473</v>
      </c>
      <c r="I525" s="272"/>
      <c r="J525" s="45">
        <f>IF(K525&gt;0,MAX($J$20:J524)+1,0)</f>
        <v>0</v>
      </c>
      <c r="K525" s="45"/>
      <c r="L525" s="40">
        <f t="shared" si="29"/>
        <v>0</v>
      </c>
    </row>
    <row r="526" spans="1:12" ht="18.2" customHeight="1">
      <c r="A526" s="45">
        <v>0</v>
      </c>
      <c r="B526" s="44" t="s">
        <v>94</v>
      </c>
      <c r="C526" s="263" t="s">
        <v>95</v>
      </c>
      <c r="D526" s="263"/>
      <c r="E526" s="264">
        <v>7.9999995231628418</v>
      </c>
      <c r="F526" s="264"/>
      <c r="G526" s="264"/>
      <c r="H526" s="264">
        <v>0.26666665077209473</v>
      </c>
      <c r="I526" s="272"/>
      <c r="J526" s="45">
        <f>IF(K526&gt;0,MAX($J$20:J525)+1,0)</f>
        <v>0</v>
      </c>
      <c r="K526" s="45"/>
      <c r="L526" s="40">
        <f t="shared" si="29"/>
        <v>0</v>
      </c>
    </row>
    <row r="527" spans="1:12" ht="18.2" customHeight="1">
      <c r="A527" s="45">
        <v>0</v>
      </c>
      <c r="B527" s="42"/>
      <c r="C527" s="265" t="s">
        <v>21</v>
      </c>
      <c r="D527" s="265"/>
      <c r="E527" s="266">
        <v>15.99999904632568</v>
      </c>
      <c r="F527" s="266"/>
      <c r="G527" s="266"/>
      <c r="H527" s="267">
        <v>0.53333330154419001</v>
      </c>
      <c r="I527" s="277"/>
      <c r="J527" s="45">
        <f>IF(K527&gt;0,MAX($J$20:J526)+1,0)</f>
        <v>0</v>
      </c>
      <c r="K527" s="45"/>
      <c r="L527" s="40">
        <f t="shared" si="29"/>
        <v>0</v>
      </c>
    </row>
    <row r="528" spans="1:12" ht="18.2" customHeight="1">
      <c r="A528" s="45">
        <v>0</v>
      </c>
      <c r="B528" s="43"/>
      <c r="C528" s="273" t="s">
        <v>22</v>
      </c>
      <c r="D528" s="273"/>
      <c r="E528" s="274">
        <v>0</v>
      </c>
      <c r="F528" s="274"/>
      <c r="G528" s="274"/>
      <c r="H528" s="273"/>
      <c r="I528" s="278"/>
      <c r="J528" s="45">
        <f>IF(K528&gt;0,MAX($J$20:J527)+1,0)</f>
        <v>0</v>
      </c>
      <c r="K528" s="45"/>
      <c r="L528" s="40">
        <f t="shared" si="29"/>
        <v>0</v>
      </c>
    </row>
    <row r="529" spans="1:12" ht="36.200000000000003" customHeight="1">
      <c r="A529" s="45">
        <v>0</v>
      </c>
      <c r="B529" s="41"/>
      <c r="C529" s="41"/>
      <c r="D529" s="41"/>
      <c r="E529" s="41"/>
      <c r="F529" s="41"/>
      <c r="G529" s="41"/>
      <c r="H529" s="41"/>
      <c r="I529" s="41"/>
      <c r="J529" s="45">
        <f>IF(K529&gt;0,MAX($J$20:J528)+1,0)</f>
        <v>0</v>
      </c>
      <c r="K529" s="45"/>
      <c r="L529" s="40">
        <f t="shared" si="29"/>
        <v>0</v>
      </c>
    </row>
    <row r="530" spans="1:12" ht="1.5" customHeight="1">
      <c r="A530" s="45">
        <v>0</v>
      </c>
      <c r="B530" s="270" t="s">
        <v>197</v>
      </c>
      <c r="C530" s="270"/>
      <c r="D530" s="270"/>
      <c r="E530" s="270"/>
      <c r="F530" s="270"/>
      <c r="G530" s="270"/>
      <c r="H530" s="270"/>
      <c r="I530" s="275"/>
      <c r="J530" s="45">
        <f>IF(K530&gt;0,MAX($J$20:J529)+1,0)</f>
        <v>0</v>
      </c>
      <c r="K530" s="45"/>
      <c r="L530" s="40">
        <f t="shared" si="29"/>
        <v>0</v>
      </c>
    </row>
    <row r="531" spans="1:12" ht="16.7" customHeight="1">
      <c r="A531" s="45">
        <v>0</v>
      </c>
      <c r="B531" s="270"/>
      <c r="C531" s="270"/>
      <c r="D531" s="269"/>
      <c r="E531" s="269"/>
      <c r="F531" s="270"/>
      <c r="G531" s="270"/>
      <c r="H531" s="270"/>
      <c r="I531" s="275"/>
      <c r="J531" s="45">
        <f>IF(K531&gt;0,MAX($J$20:J530)+1,0)</f>
        <v>0</v>
      </c>
      <c r="K531" s="45"/>
      <c r="L531" s="40">
        <f t="shared" si="29"/>
        <v>0</v>
      </c>
    </row>
    <row r="532" spans="1:12" ht="0.75" customHeight="1">
      <c r="A532" s="45">
        <v>0</v>
      </c>
      <c r="B532" s="41"/>
      <c r="C532" s="41"/>
      <c r="D532" s="41"/>
      <c r="E532" s="41"/>
      <c r="F532" s="41"/>
      <c r="G532" s="41"/>
      <c r="H532" s="41"/>
      <c r="I532" s="41"/>
      <c r="J532" s="45">
        <f>IF(K532&gt;0,MAX($J$20:J531)+1,0)</f>
        <v>0</v>
      </c>
      <c r="K532" s="45"/>
      <c r="L532" s="40">
        <f t="shared" si="29"/>
        <v>0</v>
      </c>
    </row>
    <row r="533" spans="1:12" ht="18.2" customHeight="1">
      <c r="A533" s="45">
        <v>0</v>
      </c>
      <c r="B533" s="42" t="s">
        <v>16</v>
      </c>
      <c r="C533" s="265" t="s">
        <v>17</v>
      </c>
      <c r="D533" s="265"/>
      <c r="E533" s="271" t="s">
        <v>18</v>
      </c>
      <c r="F533" s="271"/>
      <c r="G533" s="271"/>
      <c r="H533" s="271" t="s">
        <v>19</v>
      </c>
      <c r="I533" s="276"/>
      <c r="J533" s="45">
        <f>IF(K533&gt;0,MAX($J$20:J532)+1,0)</f>
        <v>0</v>
      </c>
      <c r="K533" s="45"/>
      <c r="L533" s="40">
        <f t="shared" ref="L533:L547" si="32">IF(A533&gt;0,E533,0)</f>
        <v>0</v>
      </c>
    </row>
    <row r="534" spans="1:12" ht="18.2" customHeight="1">
      <c r="A534" s="45">
        <v>0</v>
      </c>
      <c r="B534" s="44" t="s">
        <v>173</v>
      </c>
      <c r="C534" s="263" t="s">
        <v>198</v>
      </c>
      <c r="D534" s="263"/>
      <c r="E534" s="264">
        <v>310</v>
      </c>
      <c r="F534" s="264"/>
      <c r="G534" s="264"/>
      <c r="H534" s="264">
        <v>0</v>
      </c>
      <c r="I534" s="272"/>
      <c r="J534" s="45">
        <f>IF(K534&gt;0,MAX($J$20:J533)+1,0)</f>
        <v>0</v>
      </c>
      <c r="K534" s="45"/>
      <c r="L534" s="40">
        <f t="shared" si="32"/>
        <v>0</v>
      </c>
    </row>
    <row r="535" spans="1:12" ht="18.2" customHeight="1">
      <c r="A535" s="45">
        <v>0</v>
      </c>
      <c r="B535" s="42"/>
      <c r="C535" s="265" t="s">
        <v>21</v>
      </c>
      <c r="D535" s="265"/>
      <c r="E535" s="266">
        <v>0</v>
      </c>
      <c r="F535" s="266"/>
      <c r="G535" s="266"/>
      <c r="H535" s="267">
        <v>0</v>
      </c>
      <c r="I535" s="277"/>
      <c r="J535" s="45">
        <f>IF(K535&gt;0,MAX($J$20:J534)+1,0)</f>
        <v>0</v>
      </c>
      <c r="K535" s="45"/>
      <c r="L535" s="40">
        <f t="shared" si="32"/>
        <v>0</v>
      </c>
    </row>
    <row r="536" spans="1:12" ht="18.2" customHeight="1">
      <c r="A536" s="45">
        <v>0</v>
      </c>
      <c r="B536" s="43"/>
      <c r="C536" s="273" t="s">
        <v>22</v>
      </c>
      <c r="D536" s="273"/>
      <c r="E536" s="274">
        <v>310</v>
      </c>
      <c r="F536" s="274"/>
      <c r="G536" s="274"/>
      <c r="H536" s="273"/>
      <c r="I536" s="278"/>
      <c r="J536" s="45">
        <f>IF(K536&gt;0,MAX($J$20:J535)+1,0)</f>
        <v>0</v>
      </c>
      <c r="K536" s="45"/>
      <c r="L536" s="40">
        <f t="shared" si="32"/>
        <v>0</v>
      </c>
    </row>
    <row r="537" spans="1:12" ht="35.450000000000003" customHeight="1">
      <c r="A537" s="45">
        <v>0</v>
      </c>
      <c r="B537" s="41"/>
      <c r="C537" s="41"/>
      <c r="D537" s="41"/>
      <c r="E537" s="41"/>
      <c r="F537" s="41"/>
      <c r="G537" s="41"/>
      <c r="H537" s="41"/>
      <c r="I537" s="41"/>
      <c r="J537" s="45">
        <f>IF(K537&gt;0,MAX($J$20:J536)+1,0)</f>
        <v>0</v>
      </c>
      <c r="K537" s="45"/>
      <c r="L537" s="40">
        <f t="shared" si="32"/>
        <v>0</v>
      </c>
    </row>
    <row r="538" spans="1:12" ht="1.5" customHeight="1">
      <c r="A538" s="45">
        <v>0</v>
      </c>
      <c r="B538" s="270" t="s">
        <v>199</v>
      </c>
      <c r="C538" s="270"/>
      <c r="D538" s="270"/>
      <c r="E538" s="270"/>
      <c r="F538" s="270"/>
      <c r="G538" s="270"/>
      <c r="H538" s="270"/>
      <c r="I538" s="275"/>
      <c r="J538" s="45">
        <f>IF(K538&gt;0,MAX($J$20:J537)+1,0)</f>
        <v>0</v>
      </c>
      <c r="K538" s="45"/>
      <c r="L538" s="40">
        <f t="shared" si="32"/>
        <v>0</v>
      </c>
    </row>
    <row r="539" spans="1:12" ht="16.7" customHeight="1">
      <c r="A539" s="45">
        <v>0</v>
      </c>
      <c r="B539" s="270"/>
      <c r="C539" s="270"/>
      <c r="D539" s="269"/>
      <c r="E539" s="269"/>
      <c r="F539" s="270"/>
      <c r="G539" s="270"/>
      <c r="H539" s="270"/>
      <c r="I539" s="275"/>
      <c r="J539" s="45">
        <f>IF(K539&gt;0,MAX($J$20:J538)+1,0)</f>
        <v>0</v>
      </c>
      <c r="K539" s="45"/>
      <c r="L539" s="40">
        <f t="shared" si="32"/>
        <v>0</v>
      </c>
    </row>
    <row r="540" spans="1:12" ht="0.75" customHeight="1">
      <c r="A540" s="45">
        <v>0</v>
      </c>
      <c r="B540" s="41"/>
      <c r="C540" s="41"/>
      <c r="D540" s="41"/>
      <c r="E540" s="41"/>
      <c r="F540" s="41"/>
      <c r="G540" s="41"/>
      <c r="H540" s="41"/>
      <c r="I540" s="41"/>
      <c r="J540" s="45">
        <f>IF(K540&gt;0,MAX($J$20:J539)+1,0)</f>
        <v>0</v>
      </c>
      <c r="K540" s="45"/>
      <c r="L540" s="40">
        <f t="shared" si="32"/>
        <v>0</v>
      </c>
    </row>
    <row r="541" spans="1:12" ht="18.2" customHeight="1">
      <c r="A541" s="45">
        <v>0</v>
      </c>
      <c r="B541" s="42" t="s">
        <v>16</v>
      </c>
      <c r="C541" s="265" t="s">
        <v>17</v>
      </c>
      <c r="D541" s="265"/>
      <c r="E541" s="271" t="s">
        <v>18</v>
      </c>
      <c r="F541" s="271"/>
      <c r="G541" s="271"/>
      <c r="H541" s="271" t="s">
        <v>19</v>
      </c>
      <c r="I541" s="276"/>
      <c r="J541" s="45">
        <f>IF(K541&gt;0,MAX($J$20:J540)+1,0)</f>
        <v>0</v>
      </c>
      <c r="K541" s="45"/>
      <c r="L541" s="40">
        <f t="shared" si="32"/>
        <v>0</v>
      </c>
    </row>
    <row r="542" spans="1:12" ht="18.2" customHeight="1">
      <c r="A542" s="45">
        <v>0</v>
      </c>
      <c r="B542" s="44" t="s">
        <v>200</v>
      </c>
      <c r="C542" s="263" t="s">
        <v>29</v>
      </c>
      <c r="D542" s="263"/>
      <c r="E542" s="264">
        <v>14</v>
      </c>
      <c r="F542" s="264"/>
      <c r="G542" s="264"/>
      <c r="H542" s="264">
        <v>2.1604938432574272E-2</v>
      </c>
      <c r="I542" s="272"/>
      <c r="J542" s="45">
        <f>IF(K542&gt;0,MAX($J$20:J541)+1,0)</f>
        <v>0</v>
      </c>
      <c r="K542" s="45"/>
      <c r="L542" s="40">
        <f t="shared" si="32"/>
        <v>0</v>
      </c>
    </row>
    <row r="543" spans="1:12" ht="18.2" customHeight="1">
      <c r="A543" s="45">
        <v>0</v>
      </c>
      <c r="B543" s="44" t="s">
        <v>200</v>
      </c>
      <c r="C543" s="263" t="s">
        <v>55</v>
      </c>
      <c r="D543" s="263"/>
      <c r="E543" s="264">
        <v>14</v>
      </c>
      <c r="F543" s="264"/>
      <c r="G543" s="264"/>
      <c r="H543" s="264">
        <v>2.1604938432574272E-2</v>
      </c>
      <c r="I543" s="272"/>
      <c r="J543" s="45">
        <f>IF(K543&gt;0,MAX($J$20:J542)+1,0)</f>
        <v>0</v>
      </c>
      <c r="K543" s="45"/>
      <c r="L543" s="40">
        <f t="shared" si="32"/>
        <v>0</v>
      </c>
    </row>
    <row r="544" spans="1:12" ht="18.2" customHeight="1">
      <c r="A544" s="45">
        <v>0</v>
      </c>
      <c r="B544" s="44" t="s">
        <v>200</v>
      </c>
      <c r="C544" s="263" t="s">
        <v>42</v>
      </c>
      <c r="D544" s="263"/>
      <c r="E544" s="264">
        <v>14</v>
      </c>
      <c r="F544" s="264"/>
      <c r="G544" s="264"/>
      <c r="H544" s="264">
        <v>2.1604938432574272E-2</v>
      </c>
      <c r="I544" s="272"/>
      <c r="J544" s="45">
        <f>IF(K544&gt;0,MAX($J$20:J543)+1,0)</f>
        <v>0</v>
      </c>
      <c r="K544" s="45"/>
      <c r="L544" s="40">
        <f t="shared" si="32"/>
        <v>0</v>
      </c>
    </row>
    <row r="545" spans="1:12" ht="18.2" customHeight="1">
      <c r="A545" s="45">
        <v>0</v>
      </c>
      <c r="B545" s="44" t="s">
        <v>200</v>
      </c>
      <c r="C545" s="263" t="s">
        <v>52</v>
      </c>
      <c r="D545" s="263"/>
      <c r="E545" s="264">
        <v>14</v>
      </c>
      <c r="F545" s="264"/>
      <c r="G545" s="264"/>
      <c r="H545" s="264">
        <v>2.1604938432574272E-2</v>
      </c>
      <c r="I545" s="272"/>
      <c r="J545" s="45">
        <f>IF(K545&gt;0,MAX($J$20:J544)+1,0)</f>
        <v>0</v>
      </c>
      <c r="K545" s="45"/>
      <c r="L545" s="40">
        <f t="shared" si="32"/>
        <v>0</v>
      </c>
    </row>
    <row r="546" spans="1:12" ht="18.2" customHeight="1">
      <c r="A546" s="45">
        <v>0</v>
      </c>
      <c r="B546" s="44" t="s">
        <v>200</v>
      </c>
      <c r="C546" s="263" t="s">
        <v>33</v>
      </c>
      <c r="D546" s="263"/>
      <c r="E546" s="264">
        <v>0.37837839126586914</v>
      </c>
      <c r="F546" s="264"/>
      <c r="G546" s="264"/>
      <c r="H546" s="264">
        <v>2.0796196535229683E-2</v>
      </c>
      <c r="I546" s="272"/>
      <c r="J546" s="45">
        <f>IF(K546&gt;0,MAX($J$20:J545)+1,0)</f>
        <v>0</v>
      </c>
      <c r="K546" s="45"/>
      <c r="L546" s="40">
        <f t="shared" si="32"/>
        <v>0</v>
      </c>
    </row>
    <row r="547" spans="1:12" ht="18.2" customHeight="1">
      <c r="A547" s="45">
        <v>0</v>
      </c>
      <c r="B547" s="44" t="s">
        <v>200</v>
      </c>
      <c r="C547" s="263" t="s">
        <v>31</v>
      </c>
      <c r="D547" s="263"/>
      <c r="E547" s="264">
        <v>14</v>
      </c>
      <c r="F547" s="264"/>
      <c r="G547" s="264"/>
      <c r="H547" s="264">
        <v>2.1604938432574272E-2</v>
      </c>
      <c r="I547" s="272"/>
      <c r="J547" s="45">
        <f>IF(K547&gt;0,MAX($J$20:J546)+1,0)</f>
        <v>0</v>
      </c>
      <c r="K547" s="45"/>
      <c r="L547" s="40">
        <f t="shared" si="32"/>
        <v>0</v>
      </c>
    </row>
    <row r="548" spans="1:12" ht="18.2" customHeight="1">
      <c r="A548" s="45"/>
      <c r="B548" s="44" t="s">
        <v>200</v>
      </c>
      <c r="C548" s="263" t="s">
        <v>27</v>
      </c>
      <c r="D548" s="263"/>
      <c r="E548" s="264">
        <v>14</v>
      </c>
      <c r="F548" s="264"/>
      <c r="G548" s="264"/>
      <c r="H548" s="264">
        <v>2.1604938432574272E-2</v>
      </c>
      <c r="I548" s="272"/>
      <c r="J548" s="45"/>
      <c r="K548" s="45"/>
    </row>
    <row r="549" spans="1:12" ht="18.2" customHeight="1">
      <c r="A549" s="45"/>
      <c r="B549" s="44" t="s">
        <v>200</v>
      </c>
      <c r="C549" s="263" t="s">
        <v>28</v>
      </c>
      <c r="D549" s="263"/>
      <c r="E549" s="264">
        <v>14</v>
      </c>
      <c r="F549" s="264"/>
      <c r="G549" s="264"/>
      <c r="H549" s="264">
        <v>2.1604938432574272E-2</v>
      </c>
      <c r="I549" s="272"/>
      <c r="J549" s="45"/>
      <c r="K549" s="45"/>
    </row>
    <row r="550" spans="1:12" ht="18.2" customHeight="1">
      <c r="A550" s="45"/>
      <c r="B550" s="42"/>
      <c r="C550" s="265" t="s">
        <v>21</v>
      </c>
      <c r="D550" s="265"/>
      <c r="E550" s="266">
        <v>0.37837839126586897</v>
      </c>
      <c r="F550" s="266"/>
      <c r="G550" s="266"/>
      <c r="H550" s="267">
        <v>0.17203076556324981</v>
      </c>
      <c r="I550" s="277"/>
      <c r="J550" s="45"/>
      <c r="K550" s="45"/>
    </row>
    <row r="551" spans="1:12" ht="18.2" customHeight="1">
      <c r="A551" s="45"/>
      <c r="B551" s="43"/>
      <c r="C551" s="273" t="s">
        <v>22</v>
      </c>
      <c r="D551" s="273"/>
      <c r="E551" s="274">
        <v>98</v>
      </c>
      <c r="F551" s="274"/>
      <c r="G551" s="274"/>
      <c r="H551" s="273"/>
      <c r="I551" s="278"/>
      <c r="J551" s="45"/>
      <c r="K551" s="45"/>
    </row>
    <row r="552" spans="1:12" ht="35.450000000000003" customHeight="1">
      <c r="B552" s="41"/>
      <c r="C552" s="41"/>
      <c r="D552" s="41"/>
      <c r="E552" s="41"/>
      <c r="F552" s="41"/>
      <c r="G552" s="41"/>
      <c r="H552" s="41"/>
      <c r="I552" s="41"/>
    </row>
    <row r="553" spans="1:12" ht="18.2" customHeight="1">
      <c r="B553" s="41"/>
      <c r="C553" s="41"/>
      <c r="D553" s="41"/>
      <c r="E553" s="41"/>
      <c r="F553" s="41"/>
      <c r="G553" s="283" t="s">
        <v>201</v>
      </c>
      <c r="H553" s="283"/>
      <c r="I553" s="41"/>
    </row>
  </sheetData>
  <mergeCells count="1226">
    <mergeCell ref="C551:D551"/>
    <mergeCell ref="E551:G551"/>
    <mergeCell ref="H551:I551"/>
    <mergeCell ref="G553:H553"/>
    <mergeCell ref="C549:D549"/>
    <mergeCell ref="E549:G549"/>
    <mergeCell ref="H549:I549"/>
    <mergeCell ref="C550:D550"/>
    <mergeCell ref="E550:G550"/>
    <mergeCell ref="H550:I550"/>
    <mergeCell ref="C547:D547"/>
    <mergeCell ref="E547:G547"/>
    <mergeCell ref="H547:I547"/>
    <mergeCell ref="C548:D548"/>
    <mergeCell ref="E548:G548"/>
    <mergeCell ref="H548:I548"/>
    <mergeCell ref="C545:D545"/>
    <mergeCell ref="E545:G545"/>
    <mergeCell ref="H545:I545"/>
    <mergeCell ref="C546:D546"/>
    <mergeCell ref="E546:G546"/>
    <mergeCell ref="H546:I546"/>
    <mergeCell ref="C543:D543"/>
    <mergeCell ref="E543:G543"/>
    <mergeCell ref="H543:I543"/>
    <mergeCell ref="C544:D544"/>
    <mergeCell ref="E544:G544"/>
    <mergeCell ref="H544:I544"/>
    <mergeCell ref="B538:I539"/>
    <mergeCell ref="C541:D541"/>
    <mergeCell ref="E541:G541"/>
    <mergeCell ref="H541:I541"/>
    <mergeCell ref="C542:D542"/>
    <mergeCell ref="E542:G542"/>
    <mergeCell ref="H542:I542"/>
    <mergeCell ref="C535:D535"/>
    <mergeCell ref="E535:G535"/>
    <mergeCell ref="H535:I535"/>
    <mergeCell ref="C536:D536"/>
    <mergeCell ref="E536:G536"/>
    <mergeCell ref="H536:I536"/>
    <mergeCell ref="B530:I531"/>
    <mergeCell ref="C533:D533"/>
    <mergeCell ref="E533:G533"/>
    <mergeCell ref="H533:I533"/>
    <mergeCell ref="C534:D534"/>
    <mergeCell ref="E534:G534"/>
    <mergeCell ref="H534:I534"/>
    <mergeCell ref="C527:D527"/>
    <mergeCell ref="E527:G527"/>
    <mergeCell ref="H527:I527"/>
    <mergeCell ref="C528:D528"/>
    <mergeCell ref="E528:G528"/>
    <mergeCell ref="H528:I528"/>
    <mergeCell ref="C525:D525"/>
    <mergeCell ref="E525:G525"/>
    <mergeCell ref="H525:I525"/>
    <mergeCell ref="C526:D526"/>
    <mergeCell ref="E526:G526"/>
    <mergeCell ref="H526:I526"/>
    <mergeCell ref="C519:D519"/>
    <mergeCell ref="E519:G519"/>
    <mergeCell ref="H519:I519"/>
    <mergeCell ref="B521:I522"/>
    <mergeCell ref="C524:D524"/>
    <mergeCell ref="E524:G524"/>
    <mergeCell ref="H524:I524"/>
    <mergeCell ref="C517:D517"/>
    <mergeCell ref="E517:G517"/>
    <mergeCell ref="H517:I517"/>
    <mergeCell ref="C518:D518"/>
    <mergeCell ref="E518:G518"/>
    <mergeCell ref="H518:I518"/>
    <mergeCell ref="C515:D515"/>
    <mergeCell ref="E515:G515"/>
    <mergeCell ref="H515:I515"/>
    <mergeCell ref="C516:D516"/>
    <mergeCell ref="E516:G516"/>
    <mergeCell ref="H516:I516"/>
    <mergeCell ref="B510:I511"/>
    <mergeCell ref="C513:D513"/>
    <mergeCell ref="E513:G513"/>
    <mergeCell ref="H513:I513"/>
    <mergeCell ref="C514:D514"/>
    <mergeCell ref="E514:G514"/>
    <mergeCell ref="H514:I514"/>
    <mergeCell ref="C507:D507"/>
    <mergeCell ref="E507:G507"/>
    <mergeCell ref="H507:I507"/>
    <mergeCell ref="C508:D508"/>
    <mergeCell ref="E508:G508"/>
    <mergeCell ref="H508:I508"/>
    <mergeCell ref="C505:D505"/>
    <mergeCell ref="E505:G505"/>
    <mergeCell ref="H505:I505"/>
    <mergeCell ref="C506:D506"/>
    <mergeCell ref="E506:G506"/>
    <mergeCell ref="H506:I506"/>
    <mergeCell ref="C503:D503"/>
    <mergeCell ref="E503:G503"/>
    <mergeCell ref="H503:I503"/>
    <mergeCell ref="C504:D504"/>
    <mergeCell ref="E504:G504"/>
    <mergeCell ref="H504:I504"/>
    <mergeCell ref="C501:D501"/>
    <mergeCell ref="E501:G501"/>
    <mergeCell ref="H501:I501"/>
    <mergeCell ref="C502:D502"/>
    <mergeCell ref="E502:G502"/>
    <mergeCell ref="H502:I502"/>
    <mergeCell ref="B496:I497"/>
    <mergeCell ref="C499:D499"/>
    <mergeCell ref="E499:G499"/>
    <mergeCell ref="H499:I499"/>
    <mergeCell ref="C500:D500"/>
    <mergeCell ref="E500:G500"/>
    <mergeCell ref="H500:I500"/>
    <mergeCell ref="C493:D493"/>
    <mergeCell ref="E493:G493"/>
    <mergeCell ref="H493:I493"/>
    <mergeCell ref="C494:D494"/>
    <mergeCell ref="E494:G494"/>
    <mergeCell ref="H494:I494"/>
    <mergeCell ref="C491:D491"/>
    <mergeCell ref="E491:G491"/>
    <mergeCell ref="H491:I491"/>
    <mergeCell ref="C492:D492"/>
    <mergeCell ref="E492:G492"/>
    <mergeCell ref="H492:I492"/>
    <mergeCell ref="C489:D489"/>
    <mergeCell ref="E489:G489"/>
    <mergeCell ref="H489:I489"/>
    <mergeCell ref="C490:D490"/>
    <mergeCell ref="E490:G490"/>
    <mergeCell ref="H490:I490"/>
    <mergeCell ref="C487:D487"/>
    <mergeCell ref="E487:G487"/>
    <mergeCell ref="H487:I487"/>
    <mergeCell ref="C488:D488"/>
    <mergeCell ref="E488:G488"/>
    <mergeCell ref="H488:I488"/>
    <mergeCell ref="C485:D485"/>
    <mergeCell ref="E485:G485"/>
    <mergeCell ref="H485:I485"/>
    <mergeCell ref="C486:D486"/>
    <mergeCell ref="E486:G486"/>
    <mergeCell ref="H486:I486"/>
    <mergeCell ref="C483:D483"/>
    <mergeCell ref="E483:G483"/>
    <mergeCell ref="H483:I483"/>
    <mergeCell ref="C484:D484"/>
    <mergeCell ref="E484:G484"/>
    <mergeCell ref="H484:I484"/>
    <mergeCell ref="C481:D481"/>
    <mergeCell ref="E481:G481"/>
    <mergeCell ref="H481:I481"/>
    <mergeCell ref="C482:D482"/>
    <mergeCell ref="E482:G482"/>
    <mergeCell ref="H482:I482"/>
    <mergeCell ref="C479:D479"/>
    <mergeCell ref="E479:G479"/>
    <mergeCell ref="H479:I479"/>
    <mergeCell ref="C480:D480"/>
    <mergeCell ref="E480:G480"/>
    <mergeCell ref="H480:I480"/>
    <mergeCell ref="C477:D477"/>
    <mergeCell ref="E477:G477"/>
    <mergeCell ref="H477:I477"/>
    <mergeCell ref="C478:D478"/>
    <mergeCell ref="E478:G478"/>
    <mergeCell ref="H478:I478"/>
    <mergeCell ref="C475:D475"/>
    <mergeCell ref="E475:G475"/>
    <mergeCell ref="H475:I475"/>
    <mergeCell ref="C476:D476"/>
    <mergeCell ref="E476:G476"/>
    <mergeCell ref="H476:I476"/>
    <mergeCell ref="C469:D469"/>
    <mergeCell ref="E469:G469"/>
    <mergeCell ref="H469:I469"/>
    <mergeCell ref="C470:D470"/>
    <mergeCell ref="E470:G470"/>
    <mergeCell ref="H470:I470"/>
    <mergeCell ref="C467:D467"/>
    <mergeCell ref="E467:G467"/>
    <mergeCell ref="H467:I467"/>
    <mergeCell ref="C468:D468"/>
    <mergeCell ref="E468:G468"/>
    <mergeCell ref="H468:I468"/>
    <mergeCell ref="C466:D466"/>
    <mergeCell ref="E466:G466"/>
    <mergeCell ref="H466:I466"/>
    <mergeCell ref="C463:D463"/>
    <mergeCell ref="E463:G463"/>
    <mergeCell ref="H463:I463"/>
    <mergeCell ref="C464:D464"/>
    <mergeCell ref="E464:G464"/>
    <mergeCell ref="H464:I464"/>
    <mergeCell ref="B458:I459"/>
    <mergeCell ref="C461:D461"/>
    <mergeCell ref="E461:G461"/>
    <mergeCell ref="H461:I461"/>
    <mergeCell ref="C462:D462"/>
    <mergeCell ref="E462:G462"/>
    <mergeCell ref="H462:I462"/>
    <mergeCell ref="B472:I473"/>
    <mergeCell ref="C456:D456"/>
    <mergeCell ref="E456:G456"/>
    <mergeCell ref="H456:I456"/>
    <mergeCell ref="C453:D453"/>
    <mergeCell ref="E453:G453"/>
    <mergeCell ref="H453:I453"/>
    <mergeCell ref="C454:D454"/>
    <mergeCell ref="E454:G454"/>
    <mergeCell ref="H454:I454"/>
    <mergeCell ref="B448:I449"/>
    <mergeCell ref="C451:D451"/>
    <mergeCell ref="E451:G451"/>
    <mergeCell ref="H451:I451"/>
    <mergeCell ref="C452:D452"/>
    <mergeCell ref="E452:G452"/>
    <mergeCell ref="H452:I452"/>
    <mergeCell ref="C465:D465"/>
    <mergeCell ref="E465:G465"/>
    <mergeCell ref="H465:I465"/>
    <mergeCell ref="C446:D446"/>
    <mergeCell ref="E446:G446"/>
    <mergeCell ref="H446:I446"/>
    <mergeCell ref="C443:D443"/>
    <mergeCell ref="E443:G443"/>
    <mergeCell ref="H443:I443"/>
    <mergeCell ref="C444:D444"/>
    <mergeCell ref="E444:G444"/>
    <mergeCell ref="H444:I444"/>
    <mergeCell ref="C441:D441"/>
    <mergeCell ref="E441:G441"/>
    <mergeCell ref="H441:I441"/>
    <mergeCell ref="C442:D442"/>
    <mergeCell ref="E442:G442"/>
    <mergeCell ref="H442:I442"/>
    <mergeCell ref="C455:D455"/>
    <mergeCell ref="E455:G455"/>
    <mergeCell ref="H455:I455"/>
    <mergeCell ref="C440:D440"/>
    <mergeCell ref="E440:G440"/>
    <mergeCell ref="H440:I440"/>
    <mergeCell ref="C438:D438"/>
    <mergeCell ref="E438:G438"/>
    <mergeCell ref="H438:I438"/>
    <mergeCell ref="C439:D439"/>
    <mergeCell ref="E439:G439"/>
    <mergeCell ref="H439:I439"/>
    <mergeCell ref="B433:I434"/>
    <mergeCell ref="C436:D436"/>
    <mergeCell ref="E436:G436"/>
    <mergeCell ref="H436:I436"/>
    <mergeCell ref="C437:D437"/>
    <mergeCell ref="E437:G437"/>
    <mergeCell ref="H437:I437"/>
    <mergeCell ref="C445:D445"/>
    <mergeCell ref="E445:G445"/>
    <mergeCell ref="H445:I445"/>
    <mergeCell ref="C430:D430"/>
    <mergeCell ref="E430:G430"/>
    <mergeCell ref="H430:I430"/>
    <mergeCell ref="C431:D431"/>
    <mergeCell ref="E431:G431"/>
    <mergeCell ref="H431:I431"/>
    <mergeCell ref="B425:I426"/>
    <mergeCell ref="C428:D428"/>
    <mergeCell ref="E428:G428"/>
    <mergeCell ref="H428:I428"/>
    <mergeCell ref="C429:D429"/>
    <mergeCell ref="E429:G429"/>
    <mergeCell ref="H429:I429"/>
    <mergeCell ref="C422:D422"/>
    <mergeCell ref="E422:G422"/>
    <mergeCell ref="H422:I422"/>
    <mergeCell ref="C423:D423"/>
    <mergeCell ref="E423:G423"/>
    <mergeCell ref="H423:I423"/>
    <mergeCell ref="C420:D420"/>
    <mergeCell ref="E420:G420"/>
    <mergeCell ref="H420:I420"/>
    <mergeCell ref="C421:D421"/>
    <mergeCell ref="E421:G421"/>
    <mergeCell ref="H421:I421"/>
    <mergeCell ref="C418:D418"/>
    <mergeCell ref="E418:G418"/>
    <mergeCell ref="H418:I418"/>
    <mergeCell ref="C419:D419"/>
    <mergeCell ref="E419:G419"/>
    <mergeCell ref="H419:I419"/>
    <mergeCell ref="C416:D416"/>
    <mergeCell ref="E416:G416"/>
    <mergeCell ref="H416:I416"/>
    <mergeCell ref="C417:D417"/>
    <mergeCell ref="E417:G417"/>
    <mergeCell ref="H417:I417"/>
    <mergeCell ref="C410:D410"/>
    <mergeCell ref="E410:G410"/>
    <mergeCell ref="H410:I410"/>
    <mergeCell ref="B412:I413"/>
    <mergeCell ref="C415:D415"/>
    <mergeCell ref="E415:G415"/>
    <mergeCell ref="H415:I415"/>
    <mergeCell ref="C408:D408"/>
    <mergeCell ref="E408:G408"/>
    <mergeCell ref="H408:I408"/>
    <mergeCell ref="C409:D409"/>
    <mergeCell ref="E409:G409"/>
    <mergeCell ref="H409:I409"/>
    <mergeCell ref="C406:D406"/>
    <mergeCell ref="E406:G406"/>
    <mergeCell ref="H406:I406"/>
    <mergeCell ref="C407:D407"/>
    <mergeCell ref="E407:G407"/>
    <mergeCell ref="H407:I407"/>
    <mergeCell ref="B402:I403"/>
    <mergeCell ref="C405:D405"/>
    <mergeCell ref="E405:G405"/>
    <mergeCell ref="H405:I405"/>
    <mergeCell ref="C398:D398"/>
    <mergeCell ref="E398:G398"/>
    <mergeCell ref="H398:I398"/>
    <mergeCell ref="C399:D399"/>
    <mergeCell ref="E399:G399"/>
    <mergeCell ref="H399:I399"/>
    <mergeCell ref="B393:I394"/>
    <mergeCell ref="C396:D396"/>
    <mergeCell ref="E396:G396"/>
    <mergeCell ref="H396:I396"/>
    <mergeCell ref="C397:D397"/>
    <mergeCell ref="E397:G397"/>
    <mergeCell ref="H397:I397"/>
    <mergeCell ref="C391:D391"/>
    <mergeCell ref="E391:G391"/>
    <mergeCell ref="H391:I391"/>
    <mergeCell ref="C388:D388"/>
    <mergeCell ref="E388:G388"/>
    <mergeCell ref="H388:I388"/>
    <mergeCell ref="C389:D389"/>
    <mergeCell ref="E389:G389"/>
    <mergeCell ref="H389:I389"/>
    <mergeCell ref="C386:D386"/>
    <mergeCell ref="E386:G386"/>
    <mergeCell ref="H386:I386"/>
    <mergeCell ref="C387:D387"/>
    <mergeCell ref="E387:G387"/>
    <mergeCell ref="H387:I387"/>
    <mergeCell ref="C400:D400"/>
    <mergeCell ref="E400:G400"/>
    <mergeCell ref="H400:I400"/>
    <mergeCell ref="C385:D385"/>
    <mergeCell ref="E385:G385"/>
    <mergeCell ref="H385:I385"/>
    <mergeCell ref="C378:D378"/>
    <mergeCell ref="E378:G378"/>
    <mergeCell ref="H378:I378"/>
    <mergeCell ref="B380:I381"/>
    <mergeCell ref="C383:D383"/>
    <mergeCell ref="E383:G383"/>
    <mergeCell ref="H383:I383"/>
    <mergeCell ref="C376:D376"/>
    <mergeCell ref="E376:G376"/>
    <mergeCell ref="H376:I376"/>
    <mergeCell ref="C377:D377"/>
    <mergeCell ref="E377:G377"/>
    <mergeCell ref="H377:I377"/>
    <mergeCell ref="C390:D390"/>
    <mergeCell ref="E390:G390"/>
    <mergeCell ref="H390:I390"/>
    <mergeCell ref="B372:I373"/>
    <mergeCell ref="C375:D375"/>
    <mergeCell ref="E375:G375"/>
    <mergeCell ref="H375:I375"/>
    <mergeCell ref="C368:D368"/>
    <mergeCell ref="E368:G368"/>
    <mergeCell ref="H368:I368"/>
    <mergeCell ref="C369:D369"/>
    <mergeCell ref="E369:G369"/>
    <mergeCell ref="H369:I369"/>
    <mergeCell ref="C366:D366"/>
    <mergeCell ref="E366:G366"/>
    <mergeCell ref="H366:I366"/>
    <mergeCell ref="C367:D367"/>
    <mergeCell ref="E367:G367"/>
    <mergeCell ref="H367:I367"/>
    <mergeCell ref="C384:D384"/>
    <mergeCell ref="E384:G384"/>
    <mergeCell ref="H384:I384"/>
    <mergeCell ref="C365:D365"/>
    <mergeCell ref="E365:G365"/>
    <mergeCell ref="H365:I365"/>
    <mergeCell ref="C362:D362"/>
    <mergeCell ref="E362:G362"/>
    <mergeCell ref="H362:I362"/>
    <mergeCell ref="C363:D363"/>
    <mergeCell ref="E363:G363"/>
    <mergeCell ref="H363:I363"/>
    <mergeCell ref="B357:I358"/>
    <mergeCell ref="C360:D360"/>
    <mergeCell ref="E360:G360"/>
    <mergeCell ref="H360:I360"/>
    <mergeCell ref="C361:D361"/>
    <mergeCell ref="E361:G361"/>
    <mergeCell ref="H361:I361"/>
    <mergeCell ref="C370:D370"/>
    <mergeCell ref="E370:G370"/>
    <mergeCell ref="H370:I370"/>
    <mergeCell ref="C355:D355"/>
    <mergeCell ref="E355:G355"/>
    <mergeCell ref="H355:I355"/>
    <mergeCell ref="C352:D352"/>
    <mergeCell ref="E352:G352"/>
    <mergeCell ref="H352:I352"/>
    <mergeCell ref="C353:D353"/>
    <mergeCell ref="E353:G353"/>
    <mergeCell ref="H353:I353"/>
    <mergeCell ref="C350:D350"/>
    <mergeCell ref="E350:G350"/>
    <mergeCell ref="H350:I350"/>
    <mergeCell ref="C351:D351"/>
    <mergeCell ref="E351:G351"/>
    <mergeCell ref="H351:I351"/>
    <mergeCell ref="C364:D364"/>
    <mergeCell ref="E364:G364"/>
    <mergeCell ref="H364:I364"/>
    <mergeCell ref="C349:D349"/>
    <mergeCell ref="E349:G349"/>
    <mergeCell ref="H349:I349"/>
    <mergeCell ref="C346:D346"/>
    <mergeCell ref="E346:G346"/>
    <mergeCell ref="H346:I346"/>
    <mergeCell ref="C347:D347"/>
    <mergeCell ref="E347:G347"/>
    <mergeCell ref="H347:I347"/>
    <mergeCell ref="C344:D344"/>
    <mergeCell ref="E344:G344"/>
    <mergeCell ref="H344:I344"/>
    <mergeCell ref="C345:D345"/>
    <mergeCell ref="E345:G345"/>
    <mergeCell ref="H345:I345"/>
    <mergeCell ref="C354:D354"/>
    <mergeCell ref="E354:G354"/>
    <mergeCell ref="H354:I354"/>
    <mergeCell ref="C343:D343"/>
    <mergeCell ref="E343:G343"/>
    <mergeCell ref="H343:I343"/>
    <mergeCell ref="B337:I338"/>
    <mergeCell ref="C340:D340"/>
    <mergeCell ref="E340:G340"/>
    <mergeCell ref="H340:I340"/>
    <mergeCell ref="C341:D341"/>
    <mergeCell ref="E341:G341"/>
    <mergeCell ref="H341:I341"/>
    <mergeCell ref="C334:D334"/>
    <mergeCell ref="E334:G334"/>
    <mergeCell ref="H334:I334"/>
    <mergeCell ref="C335:D335"/>
    <mergeCell ref="E335:G335"/>
    <mergeCell ref="H335:I335"/>
    <mergeCell ref="C348:D348"/>
    <mergeCell ref="E348:G348"/>
    <mergeCell ref="H348:I348"/>
    <mergeCell ref="C333:D333"/>
    <mergeCell ref="E333:G333"/>
    <mergeCell ref="H333:I333"/>
    <mergeCell ref="C330:D330"/>
    <mergeCell ref="E330:G330"/>
    <mergeCell ref="H330:I330"/>
    <mergeCell ref="C331:D331"/>
    <mergeCell ref="E331:G331"/>
    <mergeCell ref="H331:I331"/>
    <mergeCell ref="C328:D328"/>
    <mergeCell ref="E328:G328"/>
    <mergeCell ref="H328:I328"/>
    <mergeCell ref="C329:D329"/>
    <mergeCell ref="E329:G329"/>
    <mergeCell ref="H329:I329"/>
    <mergeCell ref="C342:D342"/>
    <mergeCell ref="E342:G342"/>
    <mergeCell ref="H342:I342"/>
    <mergeCell ref="C327:D327"/>
    <mergeCell ref="E327:G327"/>
    <mergeCell ref="H327:I327"/>
    <mergeCell ref="C324:D324"/>
    <mergeCell ref="E324:G324"/>
    <mergeCell ref="H324:I324"/>
    <mergeCell ref="C325:D325"/>
    <mergeCell ref="E325:G325"/>
    <mergeCell ref="H325:I325"/>
    <mergeCell ref="B319:I320"/>
    <mergeCell ref="C322:D322"/>
    <mergeCell ref="E322:G322"/>
    <mergeCell ref="H322:I322"/>
    <mergeCell ref="C323:D323"/>
    <mergeCell ref="E323:G323"/>
    <mergeCell ref="H323:I323"/>
    <mergeCell ref="C332:D332"/>
    <mergeCell ref="E332:G332"/>
    <mergeCell ref="H332:I332"/>
    <mergeCell ref="C317:D317"/>
    <mergeCell ref="E317:G317"/>
    <mergeCell ref="H317:I317"/>
    <mergeCell ref="C314:D314"/>
    <mergeCell ref="E314:G314"/>
    <mergeCell ref="H314:I314"/>
    <mergeCell ref="C315:D315"/>
    <mergeCell ref="E315:G315"/>
    <mergeCell ref="H315:I315"/>
    <mergeCell ref="C312:D312"/>
    <mergeCell ref="E312:G312"/>
    <mergeCell ref="H312:I312"/>
    <mergeCell ref="C313:D313"/>
    <mergeCell ref="E313:G313"/>
    <mergeCell ref="H313:I313"/>
    <mergeCell ref="C326:D326"/>
    <mergeCell ref="E326:G326"/>
    <mergeCell ref="H326:I326"/>
    <mergeCell ref="C311:D311"/>
    <mergeCell ref="E311:G311"/>
    <mergeCell ref="H311:I311"/>
    <mergeCell ref="C308:D308"/>
    <mergeCell ref="E308:G308"/>
    <mergeCell ref="H308:I308"/>
    <mergeCell ref="C309:D309"/>
    <mergeCell ref="E309:G309"/>
    <mergeCell ref="H309:I309"/>
    <mergeCell ref="C306:D306"/>
    <mergeCell ref="E306:G306"/>
    <mergeCell ref="H306:I306"/>
    <mergeCell ref="C307:D307"/>
    <mergeCell ref="E307:G307"/>
    <mergeCell ref="H307:I307"/>
    <mergeCell ref="C316:D316"/>
    <mergeCell ref="E316:G316"/>
    <mergeCell ref="H316:I316"/>
    <mergeCell ref="C305:D305"/>
    <mergeCell ref="E305:G305"/>
    <mergeCell ref="H305:I305"/>
    <mergeCell ref="C302:D302"/>
    <mergeCell ref="E302:G302"/>
    <mergeCell ref="H302:I302"/>
    <mergeCell ref="C303:D303"/>
    <mergeCell ref="E303:G303"/>
    <mergeCell ref="H303:I303"/>
    <mergeCell ref="C296:D296"/>
    <mergeCell ref="E296:G296"/>
    <mergeCell ref="H296:I296"/>
    <mergeCell ref="B298:I299"/>
    <mergeCell ref="C301:D301"/>
    <mergeCell ref="E301:G301"/>
    <mergeCell ref="H301:I301"/>
    <mergeCell ref="C310:D310"/>
    <mergeCell ref="E310:G310"/>
    <mergeCell ref="H310:I310"/>
    <mergeCell ref="C295:D295"/>
    <mergeCell ref="E295:G295"/>
    <mergeCell ref="H295:I295"/>
    <mergeCell ref="C292:D292"/>
    <mergeCell ref="E292:G292"/>
    <mergeCell ref="H292:I292"/>
    <mergeCell ref="C293:D293"/>
    <mergeCell ref="E293:G293"/>
    <mergeCell ref="H293:I293"/>
    <mergeCell ref="C290:D290"/>
    <mergeCell ref="E290:G290"/>
    <mergeCell ref="H290:I290"/>
    <mergeCell ref="C291:D291"/>
    <mergeCell ref="E291:G291"/>
    <mergeCell ref="H291:I291"/>
    <mergeCell ref="C304:D304"/>
    <mergeCell ref="E304:G304"/>
    <mergeCell ref="H304:I304"/>
    <mergeCell ref="C289:D289"/>
    <mergeCell ref="E289:G289"/>
    <mergeCell ref="H289:I289"/>
    <mergeCell ref="C286:D286"/>
    <mergeCell ref="E286:G286"/>
    <mergeCell ref="H286:I286"/>
    <mergeCell ref="C287:D287"/>
    <mergeCell ref="E287:G287"/>
    <mergeCell ref="H287:I287"/>
    <mergeCell ref="C281:D281"/>
    <mergeCell ref="E281:G281"/>
    <mergeCell ref="H281:I281"/>
    <mergeCell ref="B283:I284"/>
    <mergeCell ref="C285:D285"/>
    <mergeCell ref="E285:G285"/>
    <mergeCell ref="H285:I285"/>
    <mergeCell ref="C294:D294"/>
    <mergeCell ref="E294:G294"/>
    <mergeCell ref="H294:I294"/>
    <mergeCell ref="C280:D280"/>
    <mergeCell ref="E280:G280"/>
    <mergeCell ref="H280:I280"/>
    <mergeCell ref="C273:D273"/>
    <mergeCell ref="E273:G273"/>
    <mergeCell ref="H273:I273"/>
    <mergeCell ref="B275:I276"/>
    <mergeCell ref="C278:D278"/>
    <mergeCell ref="E278:G278"/>
    <mergeCell ref="H278:I278"/>
    <mergeCell ref="C271:D271"/>
    <mergeCell ref="E271:G271"/>
    <mergeCell ref="H271:I271"/>
    <mergeCell ref="C272:D272"/>
    <mergeCell ref="E272:G272"/>
    <mergeCell ref="H272:I272"/>
    <mergeCell ref="C288:D288"/>
    <mergeCell ref="E288:G288"/>
    <mergeCell ref="H288:I288"/>
    <mergeCell ref="C270:D270"/>
    <mergeCell ref="E270:G270"/>
    <mergeCell ref="H270:I270"/>
    <mergeCell ref="C267:D267"/>
    <mergeCell ref="E267:G267"/>
    <mergeCell ref="H267:I267"/>
    <mergeCell ref="C268:D268"/>
    <mergeCell ref="E268:G268"/>
    <mergeCell ref="H268:I268"/>
    <mergeCell ref="C261:D261"/>
    <mergeCell ref="E261:G261"/>
    <mergeCell ref="H261:I261"/>
    <mergeCell ref="B263:I264"/>
    <mergeCell ref="C266:D266"/>
    <mergeCell ref="E266:G266"/>
    <mergeCell ref="H266:I266"/>
    <mergeCell ref="C279:D279"/>
    <mergeCell ref="E279:G279"/>
    <mergeCell ref="H279:I279"/>
    <mergeCell ref="C260:D260"/>
    <mergeCell ref="E260:G260"/>
    <mergeCell ref="H260:I260"/>
    <mergeCell ref="C257:D257"/>
    <mergeCell ref="E257:G257"/>
    <mergeCell ref="H257:I257"/>
    <mergeCell ref="C258:D258"/>
    <mergeCell ref="E258:G258"/>
    <mergeCell ref="H258:I258"/>
    <mergeCell ref="C255:D255"/>
    <mergeCell ref="E255:G255"/>
    <mergeCell ref="H255:I255"/>
    <mergeCell ref="C256:D256"/>
    <mergeCell ref="E256:G256"/>
    <mergeCell ref="H256:I256"/>
    <mergeCell ref="C269:D269"/>
    <mergeCell ref="E269:G269"/>
    <mergeCell ref="H269:I269"/>
    <mergeCell ref="C254:D254"/>
    <mergeCell ref="E254:G254"/>
    <mergeCell ref="H254:I254"/>
    <mergeCell ref="C247:D247"/>
    <mergeCell ref="E247:G247"/>
    <mergeCell ref="H247:I247"/>
    <mergeCell ref="C248:D248"/>
    <mergeCell ref="E248:G248"/>
    <mergeCell ref="H248:I248"/>
    <mergeCell ref="C245:D245"/>
    <mergeCell ref="E245:G245"/>
    <mergeCell ref="H245:I245"/>
    <mergeCell ref="C246:D246"/>
    <mergeCell ref="E246:G246"/>
    <mergeCell ref="H246:I246"/>
    <mergeCell ref="C259:D259"/>
    <mergeCell ref="E259:G259"/>
    <mergeCell ref="H259:I259"/>
    <mergeCell ref="C244:D244"/>
    <mergeCell ref="E244:G244"/>
    <mergeCell ref="H244:I244"/>
    <mergeCell ref="C241:D241"/>
    <mergeCell ref="E241:G241"/>
    <mergeCell ref="H241:I241"/>
    <mergeCell ref="C242:D242"/>
    <mergeCell ref="E242:G242"/>
    <mergeCell ref="H242:I242"/>
    <mergeCell ref="C239:D239"/>
    <mergeCell ref="E239:G239"/>
    <mergeCell ref="H239:I239"/>
    <mergeCell ref="C240:D240"/>
    <mergeCell ref="E240:G240"/>
    <mergeCell ref="H240:I240"/>
    <mergeCell ref="B250:I251"/>
    <mergeCell ref="C253:D253"/>
    <mergeCell ref="E253:G253"/>
    <mergeCell ref="H253:I253"/>
    <mergeCell ref="C238:D238"/>
    <mergeCell ref="E238:G238"/>
    <mergeCell ref="H238:I238"/>
    <mergeCell ref="C235:D235"/>
    <mergeCell ref="E235:G235"/>
    <mergeCell ref="H235:I235"/>
    <mergeCell ref="C236:D236"/>
    <mergeCell ref="E236:G236"/>
    <mergeCell ref="H236:I236"/>
    <mergeCell ref="B230:I231"/>
    <mergeCell ref="C233:D233"/>
    <mergeCell ref="E233:G233"/>
    <mergeCell ref="H233:I233"/>
    <mergeCell ref="C234:D234"/>
    <mergeCell ref="E234:G234"/>
    <mergeCell ref="H234:I234"/>
    <mergeCell ref="C243:D243"/>
    <mergeCell ref="E243:G243"/>
    <mergeCell ref="H243:I243"/>
    <mergeCell ref="C228:D228"/>
    <mergeCell ref="E228:G228"/>
    <mergeCell ref="H228:I228"/>
    <mergeCell ref="C225:D225"/>
    <mergeCell ref="E225:G225"/>
    <mergeCell ref="H225:I225"/>
    <mergeCell ref="C226:D226"/>
    <mergeCell ref="E226:G226"/>
    <mergeCell ref="H226:I226"/>
    <mergeCell ref="C223:D223"/>
    <mergeCell ref="E223:G223"/>
    <mergeCell ref="H223:I223"/>
    <mergeCell ref="C224:D224"/>
    <mergeCell ref="E224:G224"/>
    <mergeCell ref="H224:I224"/>
    <mergeCell ref="C237:D237"/>
    <mergeCell ref="E237:G237"/>
    <mergeCell ref="H237:I237"/>
    <mergeCell ref="C222:D222"/>
    <mergeCell ref="E222:G222"/>
    <mergeCell ref="H222:I222"/>
    <mergeCell ref="C219:D219"/>
    <mergeCell ref="E219:G219"/>
    <mergeCell ref="H219:I219"/>
    <mergeCell ref="C220:D220"/>
    <mergeCell ref="E220:G220"/>
    <mergeCell ref="H220:I220"/>
    <mergeCell ref="C217:D217"/>
    <mergeCell ref="E217:G217"/>
    <mergeCell ref="H217:I217"/>
    <mergeCell ref="C218:D218"/>
    <mergeCell ref="E218:G218"/>
    <mergeCell ref="H218:I218"/>
    <mergeCell ref="C227:D227"/>
    <mergeCell ref="E227:G227"/>
    <mergeCell ref="H227:I227"/>
    <mergeCell ref="B213:I214"/>
    <mergeCell ref="C216:D216"/>
    <mergeCell ref="E216:G216"/>
    <mergeCell ref="H216:I216"/>
    <mergeCell ref="C209:D209"/>
    <mergeCell ref="E209:G209"/>
    <mergeCell ref="H209:I209"/>
    <mergeCell ref="C210:D210"/>
    <mergeCell ref="E210:G210"/>
    <mergeCell ref="H210:I210"/>
    <mergeCell ref="C207:D207"/>
    <mergeCell ref="E207:G207"/>
    <mergeCell ref="H207:I207"/>
    <mergeCell ref="C208:D208"/>
    <mergeCell ref="E208:G208"/>
    <mergeCell ref="H208:I208"/>
    <mergeCell ref="C221:D221"/>
    <mergeCell ref="E221:G221"/>
    <mergeCell ref="H221:I221"/>
    <mergeCell ref="C206:D206"/>
    <mergeCell ref="E206:G206"/>
    <mergeCell ref="H206:I206"/>
    <mergeCell ref="C203:D203"/>
    <mergeCell ref="E203:G203"/>
    <mergeCell ref="H203:I203"/>
    <mergeCell ref="C204:D204"/>
    <mergeCell ref="E204:G204"/>
    <mergeCell ref="H204:I204"/>
    <mergeCell ref="C201:D201"/>
    <mergeCell ref="E201:G201"/>
    <mergeCell ref="H201:I201"/>
    <mergeCell ref="C202:D202"/>
    <mergeCell ref="E202:G202"/>
    <mergeCell ref="H202:I202"/>
    <mergeCell ref="C211:D211"/>
    <mergeCell ref="E211:G211"/>
    <mergeCell ref="H211:I211"/>
    <mergeCell ref="C200:D200"/>
    <mergeCell ref="E200:G200"/>
    <mergeCell ref="H200:I200"/>
    <mergeCell ref="B195:I196"/>
    <mergeCell ref="C197:D197"/>
    <mergeCell ref="E197:G197"/>
    <mergeCell ref="H197:I197"/>
    <mergeCell ref="C198:D198"/>
    <mergeCell ref="E198:G198"/>
    <mergeCell ref="H198:I198"/>
    <mergeCell ref="C192:D192"/>
    <mergeCell ref="E192:G192"/>
    <mergeCell ref="H192:I192"/>
    <mergeCell ref="C193:D193"/>
    <mergeCell ref="E193:G193"/>
    <mergeCell ref="H193:I193"/>
    <mergeCell ref="C205:D205"/>
    <mergeCell ref="E205:G205"/>
    <mergeCell ref="H205:I205"/>
    <mergeCell ref="C191:D191"/>
    <mergeCell ref="E191:G191"/>
    <mergeCell ref="H191:I191"/>
    <mergeCell ref="C188:D188"/>
    <mergeCell ref="E188:G188"/>
    <mergeCell ref="H188:I188"/>
    <mergeCell ref="C189:D189"/>
    <mergeCell ref="E189:G189"/>
    <mergeCell ref="H189:I189"/>
    <mergeCell ref="C186:D186"/>
    <mergeCell ref="E186:G186"/>
    <mergeCell ref="H186:I186"/>
    <mergeCell ref="C187:D187"/>
    <mergeCell ref="E187:G187"/>
    <mergeCell ref="H187:I187"/>
    <mergeCell ref="C199:D199"/>
    <mergeCell ref="E199:G199"/>
    <mergeCell ref="H199:I199"/>
    <mergeCell ref="C185:D185"/>
    <mergeCell ref="E185:G185"/>
    <mergeCell ref="H185:I185"/>
    <mergeCell ref="C178:D178"/>
    <mergeCell ref="E178:G178"/>
    <mergeCell ref="H178:I178"/>
    <mergeCell ref="C179:D179"/>
    <mergeCell ref="E179:G179"/>
    <mergeCell ref="H179:I179"/>
    <mergeCell ref="C176:D176"/>
    <mergeCell ref="E176:G176"/>
    <mergeCell ref="H176:I176"/>
    <mergeCell ref="C177:D177"/>
    <mergeCell ref="E177:G177"/>
    <mergeCell ref="H177:I177"/>
    <mergeCell ref="C190:D190"/>
    <mergeCell ref="E190:G190"/>
    <mergeCell ref="H190:I190"/>
    <mergeCell ref="C175:D175"/>
    <mergeCell ref="E175:G175"/>
    <mergeCell ref="H175:I175"/>
    <mergeCell ref="C172:D172"/>
    <mergeCell ref="E172:G172"/>
    <mergeCell ref="H172:I172"/>
    <mergeCell ref="C173:D173"/>
    <mergeCell ref="E173:G173"/>
    <mergeCell ref="H173:I173"/>
    <mergeCell ref="C170:D170"/>
    <mergeCell ref="E170:G170"/>
    <mergeCell ref="H170:I170"/>
    <mergeCell ref="C171:D171"/>
    <mergeCell ref="E171:G171"/>
    <mergeCell ref="H171:I171"/>
    <mergeCell ref="B181:I182"/>
    <mergeCell ref="C184:D184"/>
    <mergeCell ref="E184:G184"/>
    <mergeCell ref="H184:I184"/>
    <mergeCell ref="C169:D169"/>
    <mergeCell ref="E169:G169"/>
    <mergeCell ref="H169:I169"/>
    <mergeCell ref="C162:D162"/>
    <mergeCell ref="E162:G162"/>
    <mergeCell ref="H162:I162"/>
    <mergeCell ref="B164:I165"/>
    <mergeCell ref="C167:D167"/>
    <mergeCell ref="E167:G167"/>
    <mergeCell ref="H167:I167"/>
    <mergeCell ref="C160:D160"/>
    <mergeCell ref="E160:G160"/>
    <mergeCell ref="H160:I160"/>
    <mergeCell ref="C161:D161"/>
    <mergeCell ref="E161:G161"/>
    <mergeCell ref="H161:I161"/>
    <mergeCell ref="C174:D174"/>
    <mergeCell ref="E174:G174"/>
    <mergeCell ref="H174:I174"/>
    <mergeCell ref="C159:D159"/>
    <mergeCell ref="E159:G159"/>
    <mergeCell ref="H159:I159"/>
    <mergeCell ref="C153:D153"/>
    <mergeCell ref="E153:G153"/>
    <mergeCell ref="H153:I153"/>
    <mergeCell ref="C154:D154"/>
    <mergeCell ref="E154:G154"/>
    <mergeCell ref="H154:I154"/>
    <mergeCell ref="C151:D151"/>
    <mergeCell ref="E151:G151"/>
    <mergeCell ref="H151:I151"/>
    <mergeCell ref="C152:D152"/>
    <mergeCell ref="E152:G152"/>
    <mergeCell ref="H152:I152"/>
    <mergeCell ref="C168:D168"/>
    <mergeCell ref="E168:G168"/>
    <mergeCell ref="H168:I168"/>
    <mergeCell ref="C150:D150"/>
    <mergeCell ref="E150:G150"/>
    <mergeCell ref="H150:I150"/>
    <mergeCell ref="C146:D146"/>
    <mergeCell ref="E146:G146"/>
    <mergeCell ref="H146:I146"/>
    <mergeCell ref="C148:D148"/>
    <mergeCell ref="E148:G148"/>
    <mergeCell ref="H148:I148"/>
    <mergeCell ref="C144:D144"/>
    <mergeCell ref="E144:G144"/>
    <mergeCell ref="H144:I144"/>
    <mergeCell ref="C145:D145"/>
    <mergeCell ref="E145:G145"/>
    <mergeCell ref="H145:I145"/>
    <mergeCell ref="B156:I157"/>
    <mergeCell ref="C158:D158"/>
    <mergeCell ref="E158:G158"/>
    <mergeCell ref="H158:I158"/>
    <mergeCell ref="C143:D143"/>
    <mergeCell ref="E143:G143"/>
    <mergeCell ref="H143:I143"/>
    <mergeCell ref="B137:I138"/>
    <mergeCell ref="C140:D140"/>
    <mergeCell ref="E140:G140"/>
    <mergeCell ref="H140:I140"/>
    <mergeCell ref="C141:D141"/>
    <mergeCell ref="E141:G141"/>
    <mergeCell ref="H141:I141"/>
    <mergeCell ref="C134:D134"/>
    <mergeCell ref="E134:G134"/>
    <mergeCell ref="H134:I134"/>
    <mergeCell ref="C135:D135"/>
    <mergeCell ref="E135:G135"/>
    <mergeCell ref="H135:I135"/>
    <mergeCell ref="C149:D149"/>
    <mergeCell ref="E149:G149"/>
    <mergeCell ref="H149:I149"/>
    <mergeCell ref="C147:D147"/>
    <mergeCell ref="E147:G147"/>
    <mergeCell ref="H147:I147"/>
    <mergeCell ref="C133:D133"/>
    <mergeCell ref="E133:G133"/>
    <mergeCell ref="H133:I133"/>
    <mergeCell ref="C130:D130"/>
    <mergeCell ref="E130:G130"/>
    <mergeCell ref="H130:I130"/>
    <mergeCell ref="C131:D131"/>
    <mergeCell ref="E131:G131"/>
    <mergeCell ref="H131:I131"/>
    <mergeCell ref="B125:I126"/>
    <mergeCell ref="C128:D128"/>
    <mergeCell ref="E128:G128"/>
    <mergeCell ref="H128:I128"/>
    <mergeCell ref="C129:D129"/>
    <mergeCell ref="E129:G129"/>
    <mergeCell ref="H129:I129"/>
    <mergeCell ref="C142:D142"/>
    <mergeCell ref="E142:G142"/>
    <mergeCell ref="H142:I142"/>
    <mergeCell ref="C123:D123"/>
    <mergeCell ref="E123:G123"/>
    <mergeCell ref="H123:I123"/>
    <mergeCell ref="C120:D120"/>
    <mergeCell ref="E120:G120"/>
    <mergeCell ref="H120:I120"/>
    <mergeCell ref="C121:D121"/>
    <mergeCell ref="E121:G121"/>
    <mergeCell ref="H121:I121"/>
    <mergeCell ref="C118:D118"/>
    <mergeCell ref="E118:G118"/>
    <mergeCell ref="H118:I118"/>
    <mergeCell ref="C119:D119"/>
    <mergeCell ref="E119:G119"/>
    <mergeCell ref="H119:I119"/>
    <mergeCell ref="C132:D132"/>
    <mergeCell ref="E132:G132"/>
    <mergeCell ref="H132:I132"/>
    <mergeCell ref="C117:D117"/>
    <mergeCell ref="E117:G117"/>
    <mergeCell ref="H117:I117"/>
    <mergeCell ref="C114:D114"/>
    <mergeCell ref="E114:G114"/>
    <mergeCell ref="H114:I114"/>
    <mergeCell ref="C115:D115"/>
    <mergeCell ref="E115:G115"/>
    <mergeCell ref="H115:I115"/>
    <mergeCell ref="C112:D112"/>
    <mergeCell ref="E112:G112"/>
    <mergeCell ref="H112:I112"/>
    <mergeCell ref="C113:D113"/>
    <mergeCell ref="E113:G113"/>
    <mergeCell ref="H113:I113"/>
    <mergeCell ref="C122:D122"/>
    <mergeCell ref="E122:G122"/>
    <mergeCell ref="H122:I122"/>
    <mergeCell ref="B108:I109"/>
    <mergeCell ref="C111:D111"/>
    <mergeCell ref="E111:G111"/>
    <mergeCell ref="H111:I111"/>
    <mergeCell ref="C104:D104"/>
    <mergeCell ref="E104:G104"/>
    <mergeCell ref="H104:I104"/>
    <mergeCell ref="C105:D105"/>
    <mergeCell ref="E105:G105"/>
    <mergeCell ref="H105:I105"/>
    <mergeCell ref="C102:D102"/>
    <mergeCell ref="E102:G102"/>
    <mergeCell ref="H102:I102"/>
    <mergeCell ref="C103:D103"/>
    <mergeCell ref="E103:G103"/>
    <mergeCell ref="H103:I103"/>
    <mergeCell ref="C116:D116"/>
    <mergeCell ref="E116:G116"/>
    <mergeCell ref="H116:I116"/>
    <mergeCell ref="C101:D101"/>
    <mergeCell ref="E101:G101"/>
    <mergeCell ref="H101:I101"/>
    <mergeCell ref="B95:I96"/>
    <mergeCell ref="C98:D98"/>
    <mergeCell ref="E98:G98"/>
    <mergeCell ref="H98:I98"/>
    <mergeCell ref="C99:D99"/>
    <mergeCell ref="E99:G99"/>
    <mergeCell ref="H99:I99"/>
    <mergeCell ref="C92:D92"/>
    <mergeCell ref="E92:G92"/>
    <mergeCell ref="H92:I92"/>
    <mergeCell ref="C93:D93"/>
    <mergeCell ref="E93:G93"/>
    <mergeCell ref="H93:I93"/>
    <mergeCell ref="C106:D106"/>
    <mergeCell ref="E106:G106"/>
    <mergeCell ref="H106:I106"/>
    <mergeCell ref="C91:D91"/>
    <mergeCell ref="E91:G91"/>
    <mergeCell ref="H91:I91"/>
    <mergeCell ref="C88:D88"/>
    <mergeCell ref="E88:G88"/>
    <mergeCell ref="H88:I88"/>
    <mergeCell ref="C89:D89"/>
    <mergeCell ref="E89:G89"/>
    <mergeCell ref="H89:I89"/>
    <mergeCell ref="C86:D86"/>
    <mergeCell ref="E86:G86"/>
    <mergeCell ref="H86:I86"/>
    <mergeCell ref="C87:D87"/>
    <mergeCell ref="E87:G87"/>
    <mergeCell ref="H87:I87"/>
    <mergeCell ref="C100:D100"/>
    <mergeCell ref="E100:G100"/>
    <mergeCell ref="H100:I100"/>
    <mergeCell ref="B82:I83"/>
    <mergeCell ref="C85:D85"/>
    <mergeCell ref="E85:G85"/>
    <mergeCell ref="H85:I85"/>
    <mergeCell ref="C78:D78"/>
    <mergeCell ref="E78:G78"/>
    <mergeCell ref="H78:I78"/>
    <mergeCell ref="C79:D79"/>
    <mergeCell ref="E79:G79"/>
    <mergeCell ref="H79:I79"/>
    <mergeCell ref="C76:D76"/>
    <mergeCell ref="E76:G76"/>
    <mergeCell ref="H76:I76"/>
    <mergeCell ref="C77:D77"/>
    <mergeCell ref="E77:G77"/>
    <mergeCell ref="H77:I77"/>
    <mergeCell ref="C90:D90"/>
    <mergeCell ref="E90:G90"/>
    <mergeCell ref="H90:I90"/>
    <mergeCell ref="C75:D75"/>
    <mergeCell ref="E75:G75"/>
    <mergeCell ref="H75:I75"/>
    <mergeCell ref="C72:D72"/>
    <mergeCell ref="E72:G72"/>
    <mergeCell ref="H72:I72"/>
    <mergeCell ref="C73:D73"/>
    <mergeCell ref="E73:G73"/>
    <mergeCell ref="H73:I73"/>
    <mergeCell ref="C70:D70"/>
    <mergeCell ref="E70:G70"/>
    <mergeCell ref="H70:I70"/>
    <mergeCell ref="C71:D71"/>
    <mergeCell ref="E71:G71"/>
    <mergeCell ref="H71:I71"/>
    <mergeCell ref="C80:D80"/>
    <mergeCell ref="E80:G80"/>
    <mergeCell ref="H80:I80"/>
    <mergeCell ref="C69:D69"/>
    <mergeCell ref="E69:G69"/>
    <mergeCell ref="H69:I69"/>
    <mergeCell ref="C66:D66"/>
    <mergeCell ref="E66:G66"/>
    <mergeCell ref="H66:I66"/>
    <mergeCell ref="C67:D67"/>
    <mergeCell ref="E67:G67"/>
    <mergeCell ref="H67:I67"/>
    <mergeCell ref="C64:D64"/>
    <mergeCell ref="E64:G64"/>
    <mergeCell ref="H64:I64"/>
    <mergeCell ref="C65:D65"/>
    <mergeCell ref="E65:G65"/>
    <mergeCell ref="H65:I65"/>
    <mergeCell ref="C74:D74"/>
    <mergeCell ref="E74:G74"/>
    <mergeCell ref="H74:I74"/>
    <mergeCell ref="C63:D63"/>
    <mergeCell ref="E63:G63"/>
    <mergeCell ref="H63:I63"/>
    <mergeCell ref="C60:D60"/>
    <mergeCell ref="E60:G60"/>
    <mergeCell ref="H60:I60"/>
    <mergeCell ref="C61:D61"/>
    <mergeCell ref="E61:G61"/>
    <mergeCell ref="H61:I61"/>
    <mergeCell ref="B56:I57"/>
    <mergeCell ref="C58:D58"/>
    <mergeCell ref="E58:G58"/>
    <mergeCell ref="H58:I58"/>
    <mergeCell ref="C59:D59"/>
    <mergeCell ref="E59:G59"/>
    <mergeCell ref="H59:I59"/>
    <mergeCell ref="C68:D68"/>
    <mergeCell ref="E68:G68"/>
    <mergeCell ref="H68:I68"/>
    <mergeCell ref="C54:D54"/>
    <mergeCell ref="E54:G54"/>
    <mergeCell ref="H54:I54"/>
    <mergeCell ref="C51:D51"/>
    <mergeCell ref="E51:G51"/>
    <mergeCell ref="H51:I51"/>
    <mergeCell ref="C52:D52"/>
    <mergeCell ref="E52:G52"/>
    <mergeCell ref="H52:I52"/>
    <mergeCell ref="C49:D49"/>
    <mergeCell ref="E49:G49"/>
    <mergeCell ref="H49:I49"/>
    <mergeCell ref="C50:D50"/>
    <mergeCell ref="E50:G50"/>
    <mergeCell ref="H50:I50"/>
    <mergeCell ref="C62:D62"/>
    <mergeCell ref="E62:G62"/>
    <mergeCell ref="H62:I62"/>
    <mergeCell ref="C48:D48"/>
    <mergeCell ref="E48:G48"/>
    <mergeCell ref="H48:I48"/>
    <mergeCell ref="C45:D45"/>
    <mergeCell ref="E45:G45"/>
    <mergeCell ref="H45:I45"/>
    <mergeCell ref="C46:D46"/>
    <mergeCell ref="E46:G46"/>
    <mergeCell ref="H46:I46"/>
    <mergeCell ref="B40:I41"/>
    <mergeCell ref="C43:D43"/>
    <mergeCell ref="E43:G43"/>
    <mergeCell ref="H43:I43"/>
    <mergeCell ref="C44:D44"/>
    <mergeCell ref="E44:G44"/>
    <mergeCell ref="H44:I44"/>
    <mergeCell ref="C53:D53"/>
    <mergeCell ref="E53:G53"/>
    <mergeCell ref="H53:I53"/>
    <mergeCell ref="C38:D38"/>
    <mergeCell ref="E38:G38"/>
    <mergeCell ref="H38:I38"/>
    <mergeCell ref="C35:D35"/>
    <mergeCell ref="E35:G35"/>
    <mergeCell ref="H35:I35"/>
    <mergeCell ref="C36:D36"/>
    <mergeCell ref="E36:G36"/>
    <mergeCell ref="H36:I36"/>
    <mergeCell ref="B30:I31"/>
    <mergeCell ref="C33:D33"/>
    <mergeCell ref="E33:G33"/>
    <mergeCell ref="H33:I33"/>
    <mergeCell ref="C34:D34"/>
    <mergeCell ref="E34:G34"/>
    <mergeCell ref="H34:I34"/>
    <mergeCell ref="C47:D47"/>
    <mergeCell ref="E47:G47"/>
    <mergeCell ref="H47:I47"/>
    <mergeCell ref="C28:D28"/>
    <mergeCell ref="E28:G28"/>
    <mergeCell ref="H28:I28"/>
    <mergeCell ref="C25:D25"/>
    <mergeCell ref="E25:G25"/>
    <mergeCell ref="H25:I25"/>
    <mergeCell ref="C26:D26"/>
    <mergeCell ref="E26:G26"/>
    <mergeCell ref="H26:I26"/>
    <mergeCell ref="C23:D23"/>
    <mergeCell ref="E23:G23"/>
    <mergeCell ref="H23:I23"/>
    <mergeCell ref="C24:D24"/>
    <mergeCell ref="E24:G24"/>
    <mergeCell ref="H24:I24"/>
    <mergeCell ref="C37:D37"/>
    <mergeCell ref="E37:G37"/>
    <mergeCell ref="H37:I37"/>
    <mergeCell ref="C22:D22"/>
    <mergeCell ref="E22:G22"/>
    <mergeCell ref="H22:I22"/>
    <mergeCell ref="C19:D19"/>
    <mergeCell ref="E19:G19"/>
    <mergeCell ref="H19:I19"/>
    <mergeCell ref="C20:D20"/>
    <mergeCell ref="E20:G20"/>
    <mergeCell ref="H20:I20"/>
    <mergeCell ref="C13:D13"/>
    <mergeCell ref="E13:G13"/>
    <mergeCell ref="H13:I13"/>
    <mergeCell ref="B15:I16"/>
    <mergeCell ref="C18:D18"/>
    <mergeCell ref="E18:G18"/>
    <mergeCell ref="H18:I18"/>
    <mergeCell ref="C27:D27"/>
    <mergeCell ref="E27:G27"/>
    <mergeCell ref="H27:I27"/>
    <mergeCell ref="C11:D11"/>
    <mergeCell ref="E11:G11"/>
    <mergeCell ref="H11:I11"/>
    <mergeCell ref="C12:D12"/>
    <mergeCell ref="E12:G12"/>
    <mergeCell ref="H12:I12"/>
    <mergeCell ref="B1:I1"/>
    <mergeCell ref="B3:I3"/>
    <mergeCell ref="B4:I4"/>
    <mergeCell ref="B5:I5"/>
    <mergeCell ref="B7:I8"/>
    <mergeCell ref="C10:D10"/>
    <mergeCell ref="E10:G10"/>
    <mergeCell ref="H10:I10"/>
    <mergeCell ref="C21:D21"/>
    <mergeCell ref="E21:G21"/>
    <mergeCell ref="H21:I2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5"/>
  <sheetViews>
    <sheetView showGridLines="0" topLeftCell="A228" workbookViewId="0">
      <selection activeCell="J237" sqref="J237"/>
    </sheetView>
  </sheetViews>
  <sheetFormatPr defaultRowHeight="12.75"/>
  <cols>
    <col min="1" max="1" width="32.875" style="75" customWidth="1"/>
    <col min="2" max="2" width="15.625" style="75" customWidth="1"/>
    <col min="3" max="3" width="10.875" style="75" customWidth="1"/>
    <col min="4" max="4" width="1.125" style="75" customWidth="1"/>
    <col min="5" max="5" width="6.875" style="75" customWidth="1"/>
    <col min="6" max="6" width="3.75" style="75" customWidth="1"/>
    <col min="7" max="7" width="8.25" style="75" customWidth="1"/>
    <col min="8" max="8" width="4.5" style="75" customWidth="1"/>
    <col min="9" max="256" width="9" style="75"/>
    <col min="257" max="257" width="32.875" style="75" customWidth="1"/>
    <col min="258" max="258" width="15.625" style="75" customWidth="1"/>
    <col min="259" max="259" width="10.875" style="75" customWidth="1"/>
    <col min="260" max="260" width="1.125" style="75" customWidth="1"/>
    <col min="261" max="261" width="6.875" style="75" customWidth="1"/>
    <col min="262" max="262" width="3.75" style="75" customWidth="1"/>
    <col min="263" max="263" width="8.25" style="75" customWidth="1"/>
    <col min="264" max="264" width="4.5" style="75" customWidth="1"/>
    <col min="265" max="512" width="9" style="75"/>
    <col min="513" max="513" width="32.875" style="75" customWidth="1"/>
    <col min="514" max="514" width="15.625" style="75" customWidth="1"/>
    <col min="515" max="515" width="10.875" style="75" customWidth="1"/>
    <col min="516" max="516" width="1.125" style="75" customWidth="1"/>
    <col min="517" max="517" width="6.875" style="75" customWidth="1"/>
    <col min="518" max="518" width="3.75" style="75" customWidth="1"/>
    <col min="519" max="519" width="8.25" style="75" customWidth="1"/>
    <col min="520" max="520" width="4.5" style="75" customWidth="1"/>
    <col min="521" max="768" width="9" style="75"/>
    <col min="769" max="769" width="32.875" style="75" customWidth="1"/>
    <col min="770" max="770" width="15.625" style="75" customWidth="1"/>
    <col min="771" max="771" width="10.875" style="75" customWidth="1"/>
    <col min="772" max="772" width="1.125" style="75" customWidth="1"/>
    <col min="773" max="773" width="6.875" style="75" customWidth="1"/>
    <col min="774" max="774" width="3.75" style="75" customWidth="1"/>
    <col min="775" max="775" width="8.25" style="75" customWidth="1"/>
    <col min="776" max="776" width="4.5" style="75" customWidth="1"/>
    <col min="777" max="1024" width="9" style="75"/>
    <col min="1025" max="1025" width="32.875" style="75" customWidth="1"/>
    <col min="1026" max="1026" width="15.625" style="75" customWidth="1"/>
    <col min="1027" max="1027" width="10.875" style="75" customWidth="1"/>
    <col min="1028" max="1028" width="1.125" style="75" customWidth="1"/>
    <col min="1029" max="1029" width="6.875" style="75" customWidth="1"/>
    <col min="1030" max="1030" width="3.75" style="75" customWidth="1"/>
    <col min="1031" max="1031" width="8.25" style="75" customWidth="1"/>
    <col min="1032" max="1032" width="4.5" style="75" customWidth="1"/>
    <col min="1033" max="1280" width="9" style="75"/>
    <col min="1281" max="1281" width="32.875" style="75" customWidth="1"/>
    <col min="1282" max="1282" width="15.625" style="75" customWidth="1"/>
    <col min="1283" max="1283" width="10.875" style="75" customWidth="1"/>
    <col min="1284" max="1284" width="1.125" style="75" customWidth="1"/>
    <col min="1285" max="1285" width="6.875" style="75" customWidth="1"/>
    <col min="1286" max="1286" width="3.75" style="75" customWidth="1"/>
    <col min="1287" max="1287" width="8.25" style="75" customWidth="1"/>
    <col min="1288" max="1288" width="4.5" style="75" customWidth="1"/>
    <col min="1289" max="1536" width="9" style="75"/>
    <col min="1537" max="1537" width="32.875" style="75" customWidth="1"/>
    <col min="1538" max="1538" width="15.625" style="75" customWidth="1"/>
    <col min="1539" max="1539" width="10.875" style="75" customWidth="1"/>
    <col min="1540" max="1540" width="1.125" style="75" customWidth="1"/>
    <col min="1541" max="1541" width="6.875" style="75" customWidth="1"/>
    <col min="1542" max="1542" width="3.75" style="75" customWidth="1"/>
    <col min="1543" max="1543" width="8.25" style="75" customWidth="1"/>
    <col min="1544" max="1544" width="4.5" style="75" customWidth="1"/>
    <col min="1545" max="1792" width="9" style="75"/>
    <col min="1793" max="1793" width="32.875" style="75" customWidth="1"/>
    <col min="1794" max="1794" width="15.625" style="75" customWidth="1"/>
    <col min="1795" max="1795" width="10.875" style="75" customWidth="1"/>
    <col min="1796" max="1796" width="1.125" style="75" customWidth="1"/>
    <col min="1797" max="1797" width="6.875" style="75" customWidth="1"/>
    <col min="1798" max="1798" width="3.75" style="75" customWidth="1"/>
    <col min="1799" max="1799" width="8.25" style="75" customWidth="1"/>
    <col min="1800" max="1800" width="4.5" style="75" customWidth="1"/>
    <col min="1801" max="2048" width="9" style="75"/>
    <col min="2049" max="2049" width="32.875" style="75" customWidth="1"/>
    <col min="2050" max="2050" width="15.625" style="75" customWidth="1"/>
    <col min="2051" max="2051" width="10.875" style="75" customWidth="1"/>
    <col min="2052" max="2052" width="1.125" style="75" customWidth="1"/>
    <col min="2053" max="2053" width="6.875" style="75" customWidth="1"/>
    <col min="2054" max="2054" width="3.75" style="75" customWidth="1"/>
    <col min="2055" max="2055" width="8.25" style="75" customWidth="1"/>
    <col min="2056" max="2056" width="4.5" style="75" customWidth="1"/>
    <col min="2057" max="2304" width="9" style="75"/>
    <col min="2305" max="2305" width="32.875" style="75" customWidth="1"/>
    <col min="2306" max="2306" width="15.625" style="75" customWidth="1"/>
    <col min="2307" max="2307" width="10.875" style="75" customWidth="1"/>
    <col min="2308" max="2308" width="1.125" style="75" customWidth="1"/>
    <col min="2309" max="2309" width="6.875" style="75" customWidth="1"/>
    <col min="2310" max="2310" width="3.75" style="75" customWidth="1"/>
    <col min="2311" max="2311" width="8.25" style="75" customWidth="1"/>
    <col min="2312" max="2312" width="4.5" style="75" customWidth="1"/>
    <col min="2313" max="2560" width="9" style="75"/>
    <col min="2561" max="2561" width="32.875" style="75" customWidth="1"/>
    <col min="2562" max="2562" width="15.625" style="75" customWidth="1"/>
    <col min="2563" max="2563" width="10.875" style="75" customWidth="1"/>
    <col min="2564" max="2564" width="1.125" style="75" customWidth="1"/>
    <col min="2565" max="2565" width="6.875" style="75" customWidth="1"/>
    <col min="2566" max="2566" width="3.75" style="75" customWidth="1"/>
    <col min="2567" max="2567" width="8.25" style="75" customWidth="1"/>
    <col min="2568" max="2568" width="4.5" style="75" customWidth="1"/>
    <col min="2569" max="2816" width="9" style="75"/>
    <col min="2817" max="2817" width="32.875" style="75" customWidth="1"/>
    <col min="2818" max="2818" width="15.625" style="75" customWidth="1"/>
    <col min="2819" max="2819" width="10.875" style="75" customWidth="1"/>
    <col min="2820" max="2820" width="1.125" style="75" customWidth="1"/>
    <col min="2821" max="2821" width="6.875" style="75" customWidth="1"/>
    <col min="2822" max="2822" width="3.75" style="75" customWidth="1"/>
    <col min="2823" max="2823" width="8.25" style="75" customWidth="1"/>
    <col min="2824" max="2824" width="4.5" style="75" customWidth="1"/>
    <col min="2825" max="3072" width="9" style="75"/>
    <col min="3073" max="3073" width="32.875" style="75" customWidth="1"/>
    <col min="3074" max="3074" width="15.625" style="75" customWidth="1"/>
    <col min="3075" max="3075" width="10.875" style="75" customWidth="1"/>
    <col min="3076" max="3076" width="1.125" style="75" customWidth="1"/>
    <col min="3077" max="3077" width="6.875" style="75" customWidth="1"/>
    <col min="3078" max="3078" width="3.75" style="75" customWidth="1"/>
    <col min="3079" max="3079" width="8.25" style="75" customWidth="1"/>
    <col min="3080" max="3080" width="4.5" style="75" customWidth="1"/>
    <col min="3081" max="3328" width="9" style="75"/>
    <col min="3329" max="3329" width="32.875" style="75" customWidth="1"/>
    <col min="3330" max="3330" width="15.625" style="75" customWidth="1"/>
    <col min="3331" max="3331" width="10.875" style="75" customWidth="1"/>
    <col min="3332" max="3332" width="1.125" style="75" customWidth="1"/>
    <col min="3333" max="3333" width="6.875" style="75" customWidth="1"/>
    <col min="3334" max="3334" width="3.75" style="75" customWidth="1"/>
    <col min="3335" max="3335" width="8.25" style="75" customWidth="1"/>
    <col min="3336" max="3336" width="4.5" style="75" customWidth="1"/>
    <col min="3337" max="3584" width="9" style="75"/>
    <col min="3585" max="3585" width="32.875" style="75" customWidth="1"/>
    <col min="3586" max="3586" width="15.625" style="75" customWidth="1"/>
    <col min="3587" max="3587" width="10.875" style="75" customWidth="1"/>
    <col min="3588" max="3588" width="1.125" style="75" customWidth="1"/>
    <col min="3589" max="3589" width="6.875" style="75" customWidth="1"/>
    <col min="3590" max="3590" width="3.75" style="75" customWidth="1"/>
    <col min="3591" max="3591" width="8.25" style="75" customWidth="1"/>
    <col min="3592" max="3592" width="4.5" style="75" customWidth="1"/>
    <col min="3593" max="3840" width="9" style="75"/>
    <col min="3841" max="3841" width="32.875" style="75" customWidth="1"/>
    <col min="3842" max="3842" width="15.625" style="75" customWidth="1"/>
    <col min="3843" max="3843" width="10.875" style="75" customWidth="1"/>
    <col min="3844" max="3844" width="1.125" style="75" customWidth="1"/>
    <col min="3845" max="3845" width="6.875" style="75" customWidth="1"/>
    <col min="3846" max="3846" width="3.75" style="75" customWidth="1"/>
    <col min="3847" max="3847" width="8.25" style="75" customWidth="1"/>
    <col min="3848" max="3848" width="4.5" style="75" customWidth="1"/>
    <col min="3849" max="4096" width="9" style="75"/>
    <col min="4097" max="4097" width="32.875" style="75" customWidth="1"/>
    <col min="4098" max="4098" width="15.625" style="75" customWidth="1"/>
    <col min="4099" max="4099" width="10.875" style="75" customWidth="1"/>
    <col min="4100" max="4100" width="1.125" style="75" customWidth="1"/>
    <col min="4101" max="4101" width="6.875" style="75" customWidth="1"/>
    <col min="4102" max="4102" width="3.75" style="75" customWidth="1"/>
    <col min="4103" max="4103" width="8.25" style="75" customWidth="1"/>
    <col min="4104" max="4104" width="4.5" style="75" customWidth="1"/>
    <col min="4105" max="4352" width="9" style="75"/>
    <col min="4353" max="4353" width="32.875" style="75" customWidth="1"/>
    <col min="4354" max="4354" width="15.625" style="75" customWidth="1"/>
    <col min="4355" max="4355" width="10.875" style="75" customWidth="1"/>
    <col min="4356" max="4356" width="1.125" style="75" customWidth="1"/>
    <col min="4357" max="4357" width="6.875" style="75" customWidth="1"/>
    <col min="4358" max="4358" width="3.75" style="75" customWidth="1"/>
    <col min="4359" max="4359" width="8.25" style="75" customWidth="1"/>
    <col min="4360" max="4360" width="4.5" style="75" customWidth="1"/>
    <col min="4361" max="4608" width="9" style="75"/>
    <col min="4609" max="4609" width="32.875" style="75" customWidth="1"/>
    <col min="4610" max="4610" width="15.625" style="75" customWidth="1"/>
    <col min="4611" max="4611" width="10.875" style="75" customWidth="1"/>
    <col min="4612" max="4612" width="1.125" style="75" customWidth="1"/>
    <col min="4613" max="4613" width="6.875" style="75" customWidth="1"/>
    <col min="4614" max="4614" width="3.75" style="75" customWidth="1"/>
    <col min="4615" max="4615" width="8.25" style="75" customWidth="1"/>
    <col min="4616" max="4616" width="4.5" style="75" customWidth="1"/>
    <col min="4617" max="4864" width="9" style="75"/>
    <col min="4865" max="4865" width="32.875" style="75" customWidth="1"/>
    <col min="4866" max="4866" width="15.625" style="75" customWidth="1"/>
    <col min="4867" max="4867" width="10.875" style="75" customWidth="1"/>
    <col min="4868" max="4868" width="1.125" style="75" customWidth="1"/>
    <col min="4869" max="4869" width="6.875" style="75" customWidth="1"/>
    <col min="4870" max="4870" width="3.75" style="75" customWidth="1"/>
    <col min="4871" max="4871" width="8.25" style="75" customWidth="1"/>
    <col min="4872" max="4872" width="4.5" style="75" customWidth="1"/>
    <col min="4873" max="5120" width="9" style="75"/>
    <col min="5121" max="5121" width="32.875" style="75" customWidth="1"/>
    <col min="5122" max="5122" width="15.625" style="75" customWidth="1"/>
    <col min="5123" max="5123" width="10.875" style="75" customWidth="1"/>
    <col min="5124" max="5124" width="1.125" style="75" customWidth="1"/>
    <col min="5125" max="5125" width="6.875" style="75" customWidth="1"/>
    <col min="5126" max="5126" width="3.75" style="75" customWidth="1"/>
    <col min="5127" max="5127" width="8.25" style="75" customWidth="1"/>
    <col min="5128" max="5128" width="4.5" style="75" customWidth="1"/>
    <col min="5129" max="5376" width="9" style="75"/>
    <col min="5377" max="5377" width="32.875" style="75" customWidth="1"/>
    <col min="5378" max="5378" width="15.625" style="75" customWidth="1"/>
    <col min="5379" max="5379" width="10.875" style="75" customWidth="1"/>
    <col min="5380" max="5380" width="1.125" style="75" customWidth="1"/>
    <col min="5381" max="5381" width="6.875" style="75" customWidth="1"/>
    <col min="5382" max="5382" width="3.75" style="75" customWidth="1"/>
    <col min="5383" max="5383" width="8.25" style="75" customWidth="1"/>
    <col min="5384" max="5384" width="4.5" style="75" customWidth="1"/>
    <col min="5385" max="5632" width="9" style="75"/>
    <col min="5633" max="5633" width="32.875" style="75" customWidth="1"/>
    <col min="5634" max="5634" width="15.625" style="75" customWidth="1"/>
    <col min="5635" max="5635" width="10.875" style="75" customWidth="1"/>
    <col min="5636" max="5636" width="1.125" style="75" customWidth="1"/>
    <col min="5637" max="5637" width="6.875" style="75" customWidth="1"/>
    <col min="5638" max="5638" width="3.75" style="75" customWidth="1"/>
    <col min="5639" max="5639" width="8.25" style="75" customWidth="1"/>
    <col min="5640" max="5640" width="4.5" style="75" customWidth="1"/>
    <col min="5641" max="5888" width="9" style="75"/>
    <col min="5889" max="5889" width="32.875" style="75" customWidth="1"/>
    <col min="5890" max="5890" width="15.625" style="75" customWidth="1"/>
    <col min="5891" max="5891" width="10.875" style="75" customWidth="1"/>
    <col min="5892" max="5892" width="1.125" style="75" customWidth="1"/>
    <col min="5893" max="5893" width="6.875" style="75" customWidth="1"/>
    <col min="5894" max="5894" width="3.75" style="75" customWidth="1"/>
    <col min="5895" max="5895" width="8.25" style="75" customWidth="1"/>
    <col min="5896" max="5896" width="4.5" style="75" customWidth="1"/>
    <col min="5897" max="6144" width="9" style="75"/>
    <col min="6145" max="6145" width="32.875" style="75" customWidth="1"/>
    <col min="6146" max="6146" width="15.625" style="75" customWidth="1"/>
    <col min="6147" max="6147" width="10.875" style="75" customWidth="1"/>
    <col min="6148" max="6148" width="1.125" style="75" customWidth="1"/>
    <col min="6149" max="6149" width="6.875" style="75" customWidth="1"/>
    <col min="6150" max="6150" width="3.75" style="75" customWidth="1"/>
    <col min="6151" max="6151" width="8.25" style="75" customWidth="1"/>
    <col min="6152" max="6152" width="4.5" style="75" customWidth="1"/>
    <col min="6153" max="6400" width="9" style="75"/>
    <col min="6401" max="6401" width="32.875" style="75" customWidth="1"/>
    <col min="6402" max="6402" width="15.625" style="75" customWidth="1"/>
    <col min="6403" max="6403" width="10.875" style="75" customWidth="1"/>
    <col min="6404" max="6404" width="1.125" style="75" customWidth="1"/>
    <col min="6405" max="6405" width="6.875" style="75" customWidth="1"/>
    <col min="6406" max="6406" width="3.75" style="75" customWidth="1"/>
    <col min="6407" max="6407" width="8.25" style="75" customWidth="1"/>
    <col min="6408" max="6408" width="4.5" style="75" customWidth="1"/>
    <col min="6409" max="6656" width="9" style="75"/>
    <col min="6657" max="6657" width="32.875" style="75" customWidth="1"/>
    <col min="6658" max="6658" width="15.625" style="75" customWidth="1"/>
    <col min="6659" max="6659" width="10.875" style="75" customWidth="1"/>
    <col min="6660" max="6660" width="1.125" style="75" customWidth="1"/>
    <col min="6661" max="6661" width="6.875" style="75" customWidth="1"/>
    <col min="6662" max="6662" width="3.75" style="75" customWidth="1"/>
    <col min="6663" max="6663" width="8.25" style="75" customWidth="1"/>
    <col min="6664" max="6664" width="4.5" style="75" customWidth="1"/>
    <col min="6665" max="6912" width="9" style="75"/>
    <col min="6913" max="6913" width="32.875" style="75" customWidth="1"/>
    <col min="6914" max="6914" width="15.625" style="75" customWidth="1"/>
    <col min="6915" max="6915" width="10.875" style="75" customWidth="1"/>
    <col min="6916" max="6916" width="1.125" style="75" customWidth="1"/>
    <col min="6917" max="6917" width="6.875" style="75" customWidth="1"/>
    <col min="6918" max="6918" width="3.75" style="75" customWidth="1"/>
    <col min="6919" max="6919" width="8.25" style="75" customWidth="1"/>
    <col min="6920" max="6920" width="4.5" style="75" customWidth="1"/>
    <col min="6921" max="7168" width="9" style="75"/>
    <col min="7169" max="7169" width="32.875" style="75" customWidth="1"/>
    <col min="7170" max="7170" width="15.625" style="75" customWidth="1"/>
    <col min="7171" max="7171" width="10.875" style="75" customWidth="1"/>
    <col min="7172" max="7172" width="1.125" style="75" customWidth="1"/>
    <col min="7173" max="7173" width="6.875" style="75" customWidth="1"/>
    <col min="7174" max="7174" width="3.75" style="75" customWidth="1"/>
    <col min="7175" max="7175" width="8.25" style="75" customWidth="1"/>
    <col min="7176" max="7176" width="4.5" style="75" customWidth="1"/>
    <col min="7177" max="7424" width="9" style="75"/>
    <col min="7425" max="7425" width="32.875" style="75" customWidth="1"/>
    <col min="7426" max="7426" width="15.625" style="75" customWidth="1"/>
    <col min="7427" max="7427" width="10.875" style="75" customWidth="1"/>
    <col min="7428" max="7428" width="1.125" style="75" customWidth="1"/>
    <col min="7429" max="7429" width="6.875" style="75" customWidth="1"/>
    <col min="7430" max="7430" width="3.75" style="75" customWidth="1"/>
    <col min="7431" max="7431" width="8.25" style="75" customWidth="1"/>
    <col min="7432" max="7432" width="4.5" style="75" customWidth="1"/>
    <col min="7433" max="7680" width="9" style="75"/>
    <col min="7681" max="7681" width="32.875" style="75" customWidth="1"/>
    <col min="7682" max="7682" width="15.625" style="75" customWidth="1"/>
    <col min="7683" max="7683" width="10.875" style="75" customWidth="1"/>
    <col min="7684" max="7684" width="1.125" style="75" customWidth="1"/>
    <col min="7685" max="7685" width="6.875" style="75" customWidth="1"/>
    <col min="7686" max="7686" width="3.75" style="75" customWidth="1"/>
    <col min="7687" max="7687" width="8.25" style="75" customWidth="1"/>
    <col min="7688" max="7688" width="4.5" style="75" customWidth="1"/>
    <col min="7689" max="7936" width="9" style="75"/>
    <col min="7937" max="7937" width="32.875" style="75" customWidth="1"/>
    <col min="7938" max="7938" width="15.625" style="75" customWidth="1"/>
    <col min="7939" max="7939" width="10.875" style="75" customWidth="1"/>
    <col min="7940" max="7940" width="1.125" style="75" customWidth="1"/>
    <col min="7941" max="7941" width="6.875" style="75" customWidth="1"/>
    <col min="7942" max="7942" width="3.75" style="75" customWidth="1"/>
    <col min="7943" max="7943" width="8.25" style="75" customWidth="1"/>
    <col min="7944" max="7944" width="4.5" style="75" customWidth="1"/>
    <col min="7945" max="8192" width="9" style="75"/>
    <col min="8193" max="8193" width="32.875" style="75" customWidth="1"/>
    <col min="8194" max="8194" width="15.625" style="75" customWidth="1"/>
    <col min="8195" max="8195" width="10.875" style="75" customWidth="1"/>
    <col min="8196" max="8196" width="1.125" style="75" customWidth="1"/>
    <col min="8197" max="8197" width="6.875" style="75" customWidth="1"/>
    <col min="8198" max="8198" width="3.75" style="75" customWidth="1"/>
    <col min="8199" max="8199" width="8.25" style="75" customWidth="1"/>
    <col min="8200" max="8200" width="4.5" style="75" customWidth="1"/>
    <col min="8201" max="8448" width="9" style="75"/>
    <col min="8449" max="8449" width="32.875" style="75" customWidth="1"/>
    <col min="8450" max="8450" width="15.625" style="75" customWidth="1"/>
    <col min="8451" max="8451" width="10.875" style="75" customWidth="1"/>
    <col min="8452" max="8452" width="1.125" style="75" customWidth="1"/>
    <col min="8453" max="8453" width="6.875" style="75" customWidth="1"/>
    <col min="8454" max="8454" width="3.75" style="75" customWidth="1"/>
    <col min="8455" max="8455" width="8.25" style="75" customWidth="1"/>
    <col min="8456" max="8456" width="4.5" style="75" customWidth="1"/>
    <col min="8457" max="8704" width="9" style="75"/>
    <col min="8705" max="8705" width="32.875" style="75" customWidth="1"/>
    <col min="8706" max="8706" width="15.625" style="75" customWidth="1"/>
    <col min="8707" max="8707" width="10.875" style="75" customWidth="1"/>
    <col min="8708" max="8708" width="1.125" style="75" customWidth="1"/>
    <col min="8709" max="8709" width="6.875" style="75" customWidth="1"/>
    <col min="8710" max="8710" width="3.75" style="75" customWidth="1"/>
    <col min="8711" max="8711" width="8.25" style="75" customWidth="1"/>
    <col min="8712" max="8712" width="4.5" style="75" customWidth="1"/>
    <col min="8713" max="8960" width="9" style="75"/>
    <col min="8961" max="8961" width="32.875" style="75" customWidth="1"/>
    <col min="8962" max="8962" width="15.625" style="75" customWidth="1"/>
    <col min="8963" max="8963" width="10.875" style="75" customWidth="1"/>
    <col min="8964" max="8964" width="1.125" style="75" customWidth="1"/>
    <col min="8965" max="8965" width="6.875" style="75" customWidth="1"/>
    <col min="8966" max="8966" width="3.75" style="75" customWidth="1"/>
    <col min="8967" max="8967" width="8.25" style="75" customWidth="1"/>
    <col min="8968" max="8968" width="4.5" style="75" customWidth="1"/>
    <col min="8969" max="9216" width="9" style="75"/>
    <col min="9217" max="9217" width="32.875" style="75" customWidth="1"/>
    <col min="9218" max="9218" width="15.625" style="75" customWidth="1"/>
    <col min="9219" max="9219" width="10.875" style="75" customWidth="1"/>
    <col min="9220" max="9220" width="1.125" style="75" customWidth="1"/>
    <col min="9221" max="9221" width="6.875" style="75" customWidth="1"/>
    <col min="9222" max="9222" width="3.75" style="75" customWidth="1"/>
    <col min="9223" max="9223" width="8.25" style="75" customWidth="1"/>
    <col min="9224" max="9224" width="4.5" style="75" customWidth="1"/>
    <col min="9225" max="9472" width="9" style="75"/>
    <col min="9473" max="9473" width="32.875" style="75" customWidth="1"/>
    <col min="9474" max="9474" width="15.625" style="75" customWidth="1"/>
    <col min="9475" max="9475" width="10.875" style="75" customWidth="1"/>
    <col min="9476" max="9476" width="1.125" style="75" customWidth="1"/>
    <col min="9477" max="9477" width="6.875" style="75" customWidth="1"/>
    <col min="9478" max="9478" width="3.75" style="75" customWidth="1"/>
    <col min="9479" max="9479" width="8.25" style="75" customWidth="1"/>
    <col min="9480" max="9480" width="4.5" style="75" customWidth="1"/>
    <col min="9481" max="9728" width="9" style="75"/>
    <col min="9729" max="9729" width="32.875" style="75" customWidth="1"/>
    <col min="9730" max="9730" width="15.625" style="75" customWidth="1"/>
    <col min="9731" max="9731" width="10.875" style="75" customWidth="1"/>
    <col min="9732" max="9732" width="1.125" style="75" customWidth="1"/>
    <col min="9733" max="9733" width="6.875" style="75" customWidth="1"/>
    <col min="9734" max="9734" width="3.75" style="75" customWidth="1"/>
    <col min="9735" max="9735" width="8.25" style="75" customWidth="1"/>
    <col min="9736" max="9736" width="4.5" style="75" customWidth="1"/>
    <col min="9737" max="9984" width="9" style="75"/>
    <col min="9985" max="9985" width="32.875" style="75" customWidth="1"/>
    <col min="9986" max="9986" width="15.625" style="75" customWidth="1"/>
    <col min="9987" max="9987" width="10.875" style="75" customWidth="1"/>
    <col min="9988" max="9988" width="1.125" style="75" customWidth="1"/>
    <col min="9989" max="9989" width="6.875" style="75" customWidth="1"/>
    <col min="9990" max="9990" width="3.75" style="75" customWidth="1"/>
    <col min="9991" max="9991" width="8.25" style="75" customWidth="1"/>
    <col min="9992" max="9992" width="4.5" style="75" customWidth="1"/>
    <col min="9993" max="10240" width="9" style="75"/>
    <col min="10241" max="10241" width="32.875" style="75" customWidth="1"/>
    <col min="10242" max="10242" width="15.625" style="75" customWidth="1"/>
    <col min="10243" max="10243" width="10.875" style="75" customWidth="1"/>
    <col min="10244" max="10244" width="1.125" style="75" customWidth="1"/>
    <col min="10245" max="10245" width="6.875" style="75" customWidth="1"/>
    <col min="10246" max="10246" width="3.75" style="75" customWidth="1"/>
    <col min="10247" max="10247" width="8.25" style="75" customWidth="1"/>
    <col min="10248" max="10248" width="4.5" style="75" customWidth="1"/>
    <col min="10249" max="10496" width="9" style="75"/>
    <col min="10497" max="10497" width="32.875" style="75" customWidth="1"/>
    <col min="10498" max="10498" width="15.625" style="75" customWidth="1"/>
    <col min="10499" max="10499" width="10.875" style="75" customWidth="1"/>
    <col min="10500" max="10500" width="1.125" style="75" customWidth="1"/>
    <col min="10501" max="10501" width="6.875" style="75" customWidth="1"/>
    <col min="10502" max="10502" width="3.75" style="75" customWidth="1"/>
    <col min="10503" max="10503" width="8.25" style="75" customWidth="1"/>
    <col min="10504" max="10504" width="4.5" style="75" customWidth="1"/>
    <col min="10505" max="10752" width="9" style="75"/>
    <col min="10753" max="10753" width="32.875" style="75" customWidth="1"/>
    <col min="10754" max="10754" width="15.625" style="75" customWidth="1"/>
    <col min="10755" max="10755" width="10.875" style="75" customWidth="1"/>
    <col min="10756" max="10756" width="1.125" style="75" customWidth="1"/>
    <col min="10757" max="10757" width="6.875" style="75" customWidth="1"/>
    <col min="10758" max="10758" width="3.75" style="75" customWidth="1"/>
    <col min="10759" max="10759" width="8.25" style="75" customWidth="1"/>
    <col min="10760" max="10760" width="4.5" style="75" customWidth="1"/>
    <col min="10761" max="11008" width="9" style="75"/>
    <col min="11009" max="11009" width="32.875" style="75" customWidth="1"/>
    <col min="11010" max="11010" width="15.625" style="75" customWidth="1"/>
    <col min="11011" max="11011" width="10.875" style="75" customWidth="1"/>
    <col min="11012" max="11012" width="1.125" style="75" customWidth="1"/>
    <col min="11013" max="11013" width="6.875" style="75" customWidth="1"/>
    <col min="11014" max="11014" width="3.75" style="75" customWidth="1"/>
    <col min="11015" max="11015" width="8.25" style="75" customWidth="1"/>
    <col min="11016" max="11016" width="4.5" style="75" customWidth="1"/>
    <col min="11017" max="11264" width="9" style="75"/>
    <col min="11265" max="11265" width="32.875" style="75" customWidth="1"/>
    <col min="11266" max="11266" width="15.625" style="75" customWidth="1"/>
    <col min="11267" max="11267" width="10.875" style="75" customWidth="1"/>
    <col min="11268" max="11268" width="1.125" style="75" customWidth="1"/>
    <col min="11269" max="11269" width="6.875" style="75" customWidth="1"/>
    <col min="11270" max="11270" width="3.75" style="75" customWidth="1"/>
    <col min="11271" max="11271" width="8.25" style="75" customWidth="1"/>
    <col min="11272" max="11272" width="4.5" style="75" customWidth="1"/>
    <col min="11273" max="11520" width="9" style="75"/>
    <col min="11521" max="11521" width="32.875" style="75" customWidth="1"/>
    <col min="11522" max="11522" width="15.625" style="75" customWidth="1"/>
    <col min="11523" max="11523" width="10.875" style="75" customWidth="1"/>
    <col min="11524" max="11524" width="1.125" style="75" customWidth="1"/>
    <col min="11525" max="11525" width="6.875" style="75" customWidth="1"/>
    <col min="11526" max="11526" width="3.75" style="75" customWidth="1"/>
    <col min="11527" max="11527" width="8.25" style="75" customWidth="1"/>
    <col min="11528" max="11528" width="4.5" style="75" customWidth="1"/>
    <col min="11529" max="11776" width="9" style="75"/>
    <col min="11777" max="11777" width="32.875" style="75" customWidth="1"/>
    <col min="11778" max="11778" width="15.625" style="75" customWidth="1"/>
    <col min="11779" max="11779" width="10.875" style="75" customWidth="1"/>
    <col min="11780" max="11780" width="1.125" style="75" customWidth="1"/>
    <col min="11781" max="11781" width="6.875" style="75" customWidth="1"/>
    <col min="11782" max="11782" width="3.75" style="75" customWidth="1"/>
    <col min="11783" max="11783" width="8.25" style="75" customWidth="1"/>
    <col min="11784" max="11784" width="4.5" style="75" customWidth="1"/>
    <col min="11785" max="12032" width="9" style="75"/>
    <col min="12033" max="12033" width="32.875" style="75" customWidth="1"/>
    <col min="12034" max="12034" width="15.625" style="75" customWidth="1"/>
    <col min="12035" max="12035" width="10.875" style="75" customWidth="1"/>
    <col min="12036" max="12036" width="1.125" style="75" customWidth="1"/>
    <col min="12037" max="12037" width="6.875" style="75" customWidth="1"/>
    <col min="12038" max="12038" width="3.75" style="75" customWidth="1"/>
    <col min="12039" max="12039" width="8.25" style="75" customWidth="1"/>
    <col min="12040" max="12040" width="4.5" style="75" customWidth="1"/>
    <col min="12041" max="12288" width="9" style="75"/>
    <col min="12289" max="12289" width="32.875" style="75" customWidth="1"/>
    <col min="12290" max="12290" width="15.625" style="75" customWidth="1"/>
    <col min="12291" max="12291" width="10.875" style="75" customWidth="1"/>
    <col min="12292" max="12292" width="1.125" style="75" customWidth="1"/>
    <col min="12293" max="12293" width="6.875" style="75" customWidth="1"/>
    <col min="12294" max="12294" width="3.75" style="75" customWidth="1"/>
    <col min="12295" max="12295" width="8.25" style="75" customWidth="1"/>
    <col min="12296" max="12296" width="4.5" style="75" customWidth="1"/>
    <col min="12297" max="12544" width="9" style="75"/>
    <col min="12545" max="12545" width="32.875" style="75" customWidth="1"/>
    <col min="12546" max="12546" width="15.625" style="75" customWidth="1"/>
    <col min="12547" max="12547" width="10.875" style="75" customWidth="1"/>
    <col min="12548" max="12548" width="1.125" style="75" customWidth="1"/>
    <col min="12549" max="12549" width="6.875" style="75" customWidth="1"/>
    <col min="12550" max="12550" width="3.75" style="75" customWidth="1"/>
    <col min="12551" max="12551" width="8.25" style="75" customWidth="1"/>
    <col min="12552" max="12552" width="4.5" style="75" customWidth="1"/>
    <col min="12553" max="12800" width="9" style="75"/>
    <col min="12801" max="12801" width="32.875" style="75" customWidth="1"/>
    <col min="12802" max="12802" width="15.625" style="75" customWidth="1"/>
    <col min="12803" max="12803" width="10.875" style="75" customWidth="1"/>
    <col min="12804" max="12804" width="1.125" style="75" customWidth="1"/>
    <col min="12805" max="12805" width="6.875" style="75" customWidth="1"/>
    <col min="12806" max="12806" width="3.75" style="75" customWidth="1"/>
    <col min="12807" max="12807" width="8.25" style="75" customWidth="1"/>
    <col min="12808" max="12808" width="4.5" style="75" customWidth="1"/>
    <col min="12809" max="13056" width="9" style="75"/>
    <col min="13057" max="13057" width="32.875" style="75" customWidth="1"/>
    <col min="13058" max="13058" width="15.625" style="75" customWidth="1"/>
    <col min="13059" max="13059" width="10.875" style="75" customWidth="1"/>
    <col min="13060" max="13060" width="1.125" style="75" customWidth="1"/>
    <col min="13061" max="13061" width="6.875" style="75" customWidth="1"/>
    <col min="13062" max="13062" width="3.75" style="75" customWidth="1"/>
    <col min="13063" max="13063" width="8.25" style="75" customWidth="1"/>
    <col min="13064" max="13064" width="4.5" style="75" customWidth="1"/>
    <col min="13065" max="13312" width="9" style="75"/>
    <col min="13313" max="13313" width="32.875" style="75" customWidth="1"/>
    <col min="13314" max="13314" width="15.625" style="75" customWidth="1"/>
    <col min="13315" max="13315" width="10.875" style="75" customWidth="1"/>
    <col min="13316" max="13316" width="1.125" style="75" customWidth="1"/>
    <col min="13317" max="13317" width="6.875" style="75" customWidth="1"/>
    <col min="13318" max="13318" width="3.75" style="75" customWidth="1"/>
    <col min="13319" max="13319" width="8.25" style="75" customWidth="1"/>
    <col min="13320" max="13320" width="4.5" style="75" customWidth="1"/>
    <col min="13321" max="13568" width="9" style="75"/>
    <col min="13569" max="13569" width="32.875" style="75" customWidth="1"/>
    <col min="13570" max="13570" width="15.625" style="75" customWidth="1"/>
    <col min="13571" max="13571" width="10.875" style="75" customWidth="1"/>
    <col min="13572" max="13572" width="1.125" style="75" customWidth="1"/>
    <col min="13573" max="13573" width="6.875" style="75" customWidth="1"/>
    <col min="13574" max="13574" width="3.75" style="75" customWidth="1"/>
    <col min="13575" max="13575" width="8.25" style="75" customWidth="1"/>
    <col min="13576" max="13576" width="4.5" style="75" customWidth="1"/>
    <col min="13577" max="13824" width="9" style="75"/>
    <col min="13825" max="13825" width="32.875" style="75" customWidth="1"/>
    <col min="13826" max="13826" width="15.625" style="75" customWidth="1"/>
    <col min="13827" max="13827" width="10.875" style="75" customWidth="1"/>
    <col min="13828" max="13828" width="1.125" style="75" customWidth="1"/>
    <col min="13829" max="13829" width="6.875" style="75" customWidth="1"/>
    <col min="13830" max="13830" width="3.75" style="75" customWidth="1"/>
    <col min="13831" max="13831" width="8.25" style="75" customWidth="1"/>
    <col min="13832" max="13832" width="4.5" style="75" customWidth="1"/>
    <col min="13833" max="14080" width="9" style="75"/>
    <col min="14081" max="14081" width="32.875" style="75" customWidth="1"/>
    <col min="14082" max="14082" width="15.625" style="75" customWidth="1"/>
    <col min="14083" max="14083" width="10.875" style="75" customWidth="1"/>
    <col min="14084" max="14084" width="1.125" style="75" customWidth="1"/>
    <col min="14085" max="14085" width="6.875" style="75" customWidth="1"/>
    <col min="14086" max="14086" width="3.75" style="75" customWidth="1"/>
    <col min="14087" max="14087" width="8.25" style="75" customWidth="1"/>
    <col min="14088" max="14088" width="4.5" style="75" customWidth="1"/>
    <col min="14089" max="14336" width="9" style="75"/>
    <col min="14337" max="14337" width="32.875" style="75" customWidth="1"/>
    <col min="14338" max="14338" width="15.625" style="75" customWidth="1"/>
    <col min="14339" max="14339" width="10.875" style="75" customWidth="1"/>
    <col min="14340" max="14340" width="1.125" style="75" customWidth="1"/>
    <col min="14341" max="14341" width="6.875" style="75" customWidth="1"/>
    <col min="14342" max="14342" width="3.75" style="75" customWidth="1"/>
    <col min="14343" max="14343" width="8.25" style="75" customWidth="1"/>
    <col min="14344" max="14344" width="4.5" style="75" customWidth="1"/>
    <col min="14345" max="14592" width="9" style="75"/>
    <col min="14593" max="14593" width="32.875" style="75" customWidth="1"/>
    <col min="14594" max="14594" width="15.625" style="75" customWidth="1"/>
    <col min="14595" max="14595" width="10.875" style="75" customWidth="1"/>
    <col min="14596" max="14596" width="1.125" style="75" customWidth="1"/>
    <col min="14597" max="14597" width="6.875" style="75" customWidth="1"/>
    <col min="14598" max="14598" width="3.75" style="75" customWidth="1"/>
    <col min="14599" max="14599" width="8.25" style="75" customWidth="1"/>
    <col min="14600" max="14600" width="4.5" style="75" customWidth="1"/>
    <col min="14601" max="14848" width="9" style="75"/>
    <col min="14849" max="14849" width="32.875" style="75" customWidth="1"/>
    <col min="14850" max="14850" width="15.625" style="75" customWidth="1"/>
    <col min="14851" max="14851" width="10.875" style="75" customWidth="1"/>
    <col min="14852" max="14852" width="1.125" style="75" customWidth="1"/>
    <col min="14853" max="14853" width="6.875" style="75" customWidth="1"/>
    <col min="14854" max="14854" width="3.75" style="75" customWidth="1"/>
    <col min="14855" max="14855" width="8.25" style="75" customWidth="1"/>
    <col min="14856" max="14856" width="4.5" style="75" customWidth="1"/>
    <col min="14857" max="15104" width="9" style="75"/>
    <col min="15105" max="15105" width="32.875" style="75" customWidth="1"/>
    <col min="15106" max="15106" width="15.625" style="75" customWidth="1"/>
    <col min="15107" max="15107" width="10.875" style="75" customWidth="1"/>
    <col min="15108" max="15108" width="1.125" style="75" customWidth="1"/>
    <col min="15109" max="15109" width="6.875" style="75" customWidth="1"/>
    <col min="15110" max="15110" width="3.75" style="75" customWidth="1"/>
    <col min="15111" max="15111" width="8.25" style="75" customWidth="1"/>
    <col min="15112" max="15112" width="4.5" style="75" customWidth="1"/>
    <col min="15113" max="15360" width="9" style="75"/>
    <col min="15361" max="15361" width="32.875" style="75" customWidth="1"/>
    <col min="15362" max="15362" width="15.625" style="75" customWidth="1"/>
    <col min="15363" max="15363" width="10.875" style="75" customWidth="1"/>
    <col min="15364" max="15364" width="1.125" style="75" customWidth="1"/>
    <col min="15365" max="15365" width="6.875" style="75" customWidth="1"/>
    <col min="15366" max="15366" width="3.75" style="75" customWidth="1"/>
    <col min="15367" max="15367" width="8.25" style="75" customWidth="1"/>
    <col min="15368" max="15368" width="4.5" style="75" customWidth="1"/>
    <col min="15369" max="15616" width="9" style="75"/>
    <col min="15617" max="15617" width="32.875" style="75" customWidth="1"/>
    <col min="15618" max="15618" width="15.625" style="75" customWidth="1"/>
    <col min="15619" max="15619" width="10.875" style="75" customWidth="1"/>
    <col min="15620" max="15620" width="1.125" style="75" customWidth="1"/>
    <col min="15621" max="15621" width="6.875" style="75" customWidth="1"/>
    <col min="15622" max="15622" width="3.75" style="75" customWidth="1"/>
    <col min="15623" max="15623" width="8.25" style="75" customWidth="1"/>
    <col min="15624" max="15624" width="4.5" style="75" customWidth="1"/>
    <col min="15625" max="15872" width="9" style="75"/>
    <col min="15873" max="15873" width="32.875" style="75" customWidth="1"/>
    <col min="15874" max="15874" width="15.625" style="75" customWidth="1"/>
    <col min="15875" max="15875" width="10.875" style="75" customWidth="1"/>
    <col min="15876" max="15876" width="1.125" style="75" customWidth="1"/>
    <col min="15877" max="15877" width="6.875" style="75" customWidth="1"/>
    <col min="15878" max="15878" width="3.75" style="75" customWidth="1"/>
    <col min="15879" max="15879" width="8.25" style="75" customWidth="1"/>
    <col min="15880" max="15880" width="4.5" style="75" customWidth="1"/>
    <col min="15881" max="16128" width="9" style="75"/>
    <col min="16129" max="16129" width="32.875" style="75" customWidth="1"/>
    <col min="16130" max="16130" width="15.625" style="75" customWidth="1"/>
    <col min="16131" max="16131" width="10.875" style="75" customWidth="1"/>
    <col min="16132" max="16132" width="1.125" style="75" customWidth="1"/>
    <col min="16133" max="16133" width="6.875" style="75" customWidth="1"/>
    <col min="16134" max="16134" width="3.75" style="75" customWidth="1"/>
    <col min="16135" max="16135" width="8.25" style="75" customWidth="1"/>
    <col min="16136" max="16136" width="4.5" style="75" customWidth="1"/>
    <col min="16137" max="16384" width="9" style="75"/>
  </cols>
  <sheetData>
    <row r="1" spans="1:8" ht="16.7" customHeight="1">
      <c r="A1" s="295" t="s">
        <v>11</v>
      </c>
      <c r="B1" s="295"/>
      <c r="C1" s="295"/>
      <c r="D1" s="295"/>
      <c r="E1" s="295"/>
      <c r="F1" s="295"/>
      <c r="G1" s="295"/>
      <c r="H1" s="295"/>
    </row>
    <row r="2" spans="1:8" ht="1.5" customHeight="1">
      <c r="A2" s="214"/>
      <c r="B2" s="214"/>
      <c r="C2" s="214"/>
      <c r="D2" s="214"/>
      <c r="E2" s="214"/>
      <c r="F2" s="214"/>
      <c r="G2" s="214"/>
      <c r="H2" s="214"/>
    </row>
    <row r="3" spans="1:8" ht="16.7" customHeight="1">
      <c r="A3" s="293" t="s">
        <v>12</v>
      </c>
      <c r="B3" s="293"/>
      <c r="C3" s="293"/>
      <c r="D3" s="293"/>
      <c r="E3" s="293"/>
      <c r="F3" s="293"/>
      <c r="G3" s="293"/>
      <c r="H3" s="293"/>
    </row>
    <row r="4" spans="1:8" ht="16.7" customHeight="1">
      <c r="A4" s="293" t="s">
        <v>13</v>
      </c>
      <c r="B4" s="293"/>
      <c r="C4" s="293"/>
      <c r="D4" s="293"/>
      <c r="E4" s="293"/>
      <c r="F4" s="293"/>
      <c r="G4" s="293"/>
      <c r="H4" s="293"/>
    </row>
    <row r="5" spans="1:8" ht="16.7" customHeight="1">
      <c r="A5" s="293" t="s">
        <v>14</v>
      </c>
      <c r="B5" s="293"/>
      <c r="C5" s="293"/>
      <c r="D5" s="293"/>
      <c r="E5" s="293"/>
      <c r="F5" s="293"/>
      <c r="G5" s="293"/>
      <c r="H5" s="293"/>
    </row>
    <row r="6" spans="1:8" ht="6" customHeight="1">
      <c r="A6" s="214"/>
      <c r="B6" s="214"/>
      <c r="C6" s="214"/>
      <c r="D6" s="214"/>
      <c r="E6" s="214"/>
      <c r="F6" s="214"/>
      <c r="G6" s="214"/>
      <c r="H6" s="214"/>
    </row>
    <row r="7" spans="1:8" ht="1.5" customHeight="1">
      <c r="A7" s="292" t="s">
        <v>15</v>
      </c>
      <c r="B7" s="292"/>
      <c r="C7" s="292"/>
      <c r="D7" s="292"/>
      <c r="E7" s="292"/>
      <c r="F7" s="292"/>
      <c r="G7" s="292"/>
      <c r="H7" s="292"/>
    </row>
    <row r="8" spans="1:8" ht="16.7" customHeight="1">
      <c r="A8" s="292"/>
      <c r="B8" s="292"/>
      <c r="C8" s="293"/>
      <c r="D8" s="293"/>
      <c r="E8" s="292"/>
      <c r="F8" s="292"/>
      <c r="G8" s="292"/>
      <c r="H8" s="292"/>
    </row>
    <row r="9" spans="1:8" ht="0.75" customHeight="1">
      <c r="A9" s="214"/>
      <c r="B9" s="214"/>
      <c r="C9" s="214"/>
      <c r="D9" s="214"/>
      <c r="E9" s="214"/>
      <c r="F9" s="214"/>
      <c r="G9" s="214"/>
      <c r="H9" s="214"/>
    </row>
    <row r="10" spans="1:8" ht="18.2" customHeight="1">
      <c r="A10" s="215" t="s">
        <v>16</v>
      </c>
      <c r="B10" s="285" t="s">
        <v>17</v>
      </c>
      <c r="C10" s="285"/>
      <c r="D10" s="294" t="s">
        <v>18</v>
      </c>
      <c r="E10" s="294"/>
      <c r="F10" s="294"/>
      <c r="G10" s="294" t="s">
        <v>19</v>
      </c>
      <c r="H10" s="294"/>
    </row>
    <row r="11" spans="1:8" ht="18.2" customHeight="1">
      <c r="A11" s="217" t="s">
        <v>20</v>
      </c>
      <c r="B11" s="290"/>
      <c r="C11" s="290"/>
      <c r="D11" s="291">
        <v>18</v>
      </c>
      <c r="E11" s="291"/>
      <c r="F11" s="291"/>
      <c r="G11" s="291">
        <v>0.99999994039535522</v>
      </c>
      <c r="H11" s="291"/>
    </row>
    <row r="12" spans="1:8" ht="18.2" customHeight="1">
      <c r="A12" s="215"/>
      <c r="B12" s="285" t="s">
        <v>21</v>
      </c>
      <c r="C12" s="285"/>
      <c r="D12" s="286">
        <v>18</v>
      </c>
      <c r="E12" s="286"/>
      <c r="F12" s="286"/>
      <c r="G12" s="287">
        <v>0.999999940395355</v>
      </c>
      <c r="H12" s="287"/>
    </row>
    <row r="13" spans="1:8" ht="18.2" customHeight="1">
      <c r="A13" s="216"/>
      <c r="B13" s="288" t="s">
        <v>22</v>
      </c>
      <c r="C13" s="288"/>
      <c r="D13" s="289">
        <v>0</v>
      </c>
      <c r="E13" s="289"/>
      <c r="F13" s="289"/>
      <c r="G13" s="288"/>
      <c r="H13" s="288"/>
    </row>
    <row r="14" spans="1:8" ht="35.450000000000003" customHeight="1">
      <c r="A14" s="214"/>
      <c r="B14" s="214"/>
      <c r="C14" s="214"/>
      <c r="D14" s="214"/>
      <c r="E14" s="214"/>
      <c r="F14" s="214"/>
      <c r="G14" s="214"/>
      <c r="H14" s="214"/>
    </row>
    <row r="15" spans="1:8" ht="1.5" customHeight="1">
      <c r="A15" s="292" t="s">
        <v>23</v>
      </c>
      <c r="B15" s="292"/>
      <c r="C15" s="292"/>
      <c r="D15" s="292"/>
      <c r="E15" s="292"/>
      <c r="F15" s="292"/>
      <c r="G15" s="292"/>
      <c r="H15" s="292"/>
    </row>
    <row r="16" spans="1:8" ht="16.7" customHeight="1">
      <c r="A16" s="292"/>
      <c r="B16" s="292"/>
      <c r="C16" s="293"/>
      <c r="D16" s="293"/>
      <c r="E16" s="292"/>
      <c r="F16" s="292"/>
      <c r="G16" s="292"/>
      <c r="H16" s="292"/>
    </row>
    <row r="17" spans="1:8" ht="0.75" customHeight="1">
      <c r="A17" s="214"/>
      <c r="B17" s="214"/>
      <c r="C17" s="214"/>
      <c r="D17" s="214"/>
      <c r="E17" s="214"/>
      <c r="F17" s="214"/>
      <c r="G17" s="214"/>
      <c r="H17" s="214"/>
    </row>
    <row r="18" spans="1:8" ht="18.2" customHeight="1">
      <c r="A18" s="215" t="s">
        <v>16</v>
      </c>
      <c r="B18" s="285" t="s">
        <v>17</v>
      </c>
      <c r="C18" s="285"/>
      <c r="D18" s="294" t="s">
        <v>18</v>
      </c>
      <c r="E18" s="294"/>
      <c r="F18" s="294"/>
      <c r="G18" s="294" t="s">
        <v>19</v>
      </c>
      <c r="H18" s="294"/>
    </row>
    <row r="19" spans="1:8" ht="18.2" customHeight="1">
      <c r="A19" s="217" t="s">
        <v>662</v>
      </c>
      <c r="B19" s="290" t="s">
        <v>25</v>
      </c>
      <c r="C19" s="290"/>
      <c r="D19" s="291">
        <v>0.35828873515129089</v>
      </c>
      <c r="E19" s="291"/>
      <c r="F19" s="291"/>
      <c r="G19" s="291">
        <v>1.9904930144548416E-2</v>
      </c>
      <c r="H19" s="291"/>
    </row>
    <row r="20" spans="1:8" ht="18.2" customHeight="1">
      <c r="A20" s="217" t="s">
        <v>26</v>
      </c>
      <c r="B20" s="290" t="s">
        <v>27</v>
      </c>
      <c r="C20" s="290"/>
      <c r="D20" s="291">
        <v>3</v>
      </c>
      <c r="E20" s="291"/>
      <c r="F20" s="291"/>
      <c r="G20" s="291">
        <v>0.1559714674949646</v>
      </c>
      <c r="H20" s="291"/>
    </row>
    <row r="21" spans="1:8" ht="18.2" customHeight="1">
      <c r="A21" s="217" t="s">
        <v>26</v>
      </c>
      <c r="B21" s="290" t="s">
        <v>30</v>
      </c>
      <c r="C21" s="290"/>
      <c r="D21" s="291">
        <v>4</v>
      </c>
      <c r="E21" s="291"/>
      <c r="F21" s="291"/>
      <c r="G21" s="291">
        <v>0.2222222238779068</v>
      </c>
      <c r="H21" s="291"/>
    </row>
    <row r="22" spans="1:8" ht="18.2" customHeight="1">
      <c r="A22" s="217" t="s">
        <v>663</v>
      </c>
      <c r="B22" s="290"/>
      <c r="C22" s="290"/>
      <c r="D22" s="291">
        <v>9</v>
      </c>
      <c r="E22" s="291"/>
      <c r="F22" s="291"/>
      <c r="G22" s="291">
        <v>0</v>
      </c>
      <c r="H22" s="291"/>
    </row>
    <row r="23" spans="1:8" ht="18.2" customHeight="1">
      <c r="A23" s="217" t="s">
        <v>32</v>
      </c>
      <c r="B23" s="290" t="s">
        <v>31</v>
      </c>
      <c r="C23" s="290"/>
      <c r="D23" s="291">
        <v>1</v>
      </c>
      <c r="E23" s="291"/>
      <c r="F23" s="291"/>
      <c r="G23" s="291">
        <v>5.4961375892162323E-2</v>
      </c>
      <c r="H23" s="291"/>
    </row>
    <row r="24" spans="1:8" ht="18.2" customHeight="1">
      <c r="A24" s="217" t="s">
        <v>32</v>
      </c>
      <c r="B24" s="290" t="s">
        <v>33</v>
      </c>
      <c r="C24" s="290"/>
      <c r="D24" s="291">
        <v>1</v>
      </c>
      <c r="E24" s="291"/>
      <c r="F24" s="291"/>
      <c r="G24" s="291">
        <v>5.4961375892162323E-2</v>
      </c>
      <c r="H24" s="291"/>
    </row>
    <row r="25" spans="1:8" ht="18.2" customHeight="1">
      <c r="A25" s="215"/>
      <c r="B25" s="285" t="s">
        <v>21</v>
      </c>
      <c r="C25" s="285"/>
      <c r="D25" s="286">
        <v>18.358288735151291</v>
      </c>
      <c r="E25" s="286"/>
      <c r="F25" s="286"/>
      <c r="G25" s="287">
        <v>0.50802137330174502</v>
      </c>
      <c r="H25" s="287"/>
    </row>
    <row r="26" spans="1:8" ht="18.2" customHeight="1">
      <c r="A26" s="216"/>
      <c r="B26" s="288" t="s">
        <v>22</v>
      </c>
      <c r="C26" s="288"/>
      <c r="D26" s="289">
        <v>0</v>
      </c>
      <c r="E26" s="289"/>
      <c r="F26" s="289"/>
      <c r="G26" s="288"/>
      <c r="H26" s="288"/>
    </row>
    <row r="27" spans="1:8" ht="36.200000000000003" customHeight="1">
      <c r="A27" s="214"/>
      <c r="B27" s="214"/>
      <c r="C27" s="214"/>
      <c r="D27" s="214"/>
      <c r="E27" s="214"/>
      <c r="F27" s="214"/>
      <c r="G27" s="214"/>
      <c r="H27" s="214"/>
    </row>
    <row r="28" spans="1:8" ht="1.5" customHeight="1">
      <c r="A28" s="292" t="s">
        <v>34</v>
      </c>
      <c r="B28" s="292"/>
      <c r="C28" s="292"/>
      <c r="D28" s="292"/>
      <c r="E28" s="292"/>
      <c r="F28" s="292"/>
      <c r="G28" s="292"/>
      <c r="H28" s="292"/>
    </row>
    <row r="29" spans="1:8" ht="16.7" customHeight="1">
      <c r="A29" s="292"/>
      <c r="B29" s="292"/>
      <c r="C29" s="293"/>
      <c r="D29" s="293"/>
      <c r="E29" s="292"/>
      <c r="F29" s="292"/>
      <c r="G29" s="292"/>
      <c r="H29" s="292"/>
    </row>
    <row r="30" spans="1:8" ht="0.75" customHeight="1">
      <c r="A30" s="214"/>
      <c r="B30" s="214"/>
      <c r="C30" s="214"/>
      <c r="D30" s="214"/>
      <c r="E30" s="214"/>
      <c r="F30" s="214"/>
      <c r="G30" s="214"/>
      <c r="H30" s="214"/>
    </row>
    <row r="31" spans="1:8" ht="18.2" customHeight="1">
      <c r="A31" s="215" t="s">
        <v>16</v>
      </c>
      <c r="B31" s="285" t="s">
        <v>17</v>
      </c>
      <c r="C31" s="285"/>
      <c r="D31" s="294" t="s">
        <v>18</v>
      </c>
      <c r="E31" s="294"/>
      <c r="F31" s="294"/>
      <c r="G31" s="294" t="s">
        <v>19</v>
      </c>
      <c r="H31" s="294"/>
    </row>
    <row r="32" spans="1:8" ht="18.2" customHeight="1">
      <c r="A32" s="217" t="s">
        <v>35</v>
      </c>
      <c r="B32" s="290" t="s">
        <v>37</v>
      </c>
      <c r="C32" s="290"/>
      <c r="D32" s="291">
        <v>10</v>
      </c>
      <c r="E32" s="291"/>
      <c r="F32" s="291"/>
      <c r="G32" s="291">
        <v>0.33333331346511841</v>
      </c>
      <c r="H32" s="291"/>
    </row>
    <row r="33" spans="1:8" ht="18.2" customHeight="1">
      <c r="A33" s="217" t="s">
        <v>35</v>
      </c>
      <c r="B33" s="290" t="s">
        <v>36</v>
      </c>
      <c r="C33" s="290"/>
      <c r="D33" s="291">
        <v>5</v>
      </c>
      <c r="E33" s="291"/>
      <c r="F33" s="291"/>
      <c r="G33" s="291">
        <v>0.1666666567325592</v>
      </c>
      <c r="H33" s="291"/>
    </row>
    <row r="34" spans="1:8" ht="18.2" customHeight="1">
      <c r="A34" s="217" t="s">
        <v>38</v>
      </c>
      <c r="B34" s="290"/>
      <c r="C34" s="290"/>
      <c r="D34" s="291">
        <v>15</v>
      </c>
      <c r="E34" s="291"/>
      <c r="F34" s="291"/>
      <c r="G34" s="291">
        <v>0.5</v>
      </c>
      <c r="H34" s="291"/>
    </row>
    <row r="35" spans="1:8" ht="18.2" customHeight="1">
      <c r="A35" s="215"/>
      <c r="B35" s="285" t="s">
        <v>21</v>
      </c>
      <c r="C35" s="285"/>
      <c r="D35" s="286">
        <v>30</v>
      </c>
      <c r="E35" s="286"/>
      <c r="F35" s="286"/>
      <c r="G35" s="287">
        <v>0.99999997019767695</v>
      </c>
      <c r="H35" s="287"/>
    </row>
    <row r="36" spans="1:8" ht="18.2" customHeight="1">
      <c r="A36" s="216"/>
      <c r="B36" s="288" t="s">
        <v>22</v>
      </c>
      <c r="C36" s="288"/>
      <c r="D36" s="289">
        <v>0</v>
      </c>
      <c r="E36" s="289"/>
      <c r="F36" s="289"/>
      <c r="G36" s="288"/>
      <c r="H36" s="288"/>
    </row>
    <row r="37" spans="1:8" ht="35.450000000000003" customHeight="1">
      <c r="A37" s="214"/>
      <c r="B37" s="214"/>
      <c r="C37" s="214"/>
      <c r="D37" s="214"/>
      <c r="E37" s="214"/>
      <c r="F37" s="214"/>
      <c r="G37" s="214"/>
      <c r="H37" s="214"/>
    </row>
    <row r="38" spans="1:8" ht="1.5" customHeight="1">
      <c r="A38" s="292" t="s">
        <v>39</v>
      </c>
      <c r="B38" s="292"/>
      <c r="C38" s="292"/>
      <c r="D38" s="292"/>
      <c r="E38" s="292"/>
      <c r="F38" s="292"/>
      <c r="G38" s="292"/>
      <c r="H38" s="292"/>
    </row>
    <row r="39" spans="1:8" ht="16.7" customHeight="1">
      <c r="A39" s="292"/>
      <c r="B39" s="292"/>
      <c r="C39" s="293"/>
      <c r="D39" s="293"/>
      <c r="E39" s="292"/>
      <c r="F39" s="292"/>
      <c r="G39" s="292"/>
      <c r="H39" s="292"/>
    </row>
    <row r="40" spans="1:8" ht="0.75" customHeight="1">
      <c r="A40" s="214"/>
      <c r="B40" s="214"/>
      <c r="C40" s="214"/>
      <c r="D40" s="214"/>
      <c r="E40" s="214"/>
      <c r="F40" s="214"/>
      <c r="G40" s="214"/>
      <c r="H40" s="214"/>
    </row>
    <row r="41" spans="1:8" ht="18.2" customHeight="1">
      <c r="A41" s="215" t="s">
        <v>16</v>
      </c>
      <c r="B41" s="285" t="s">
        <v>17</v>
      </c>
      <c r="C41" s="285"/>
      <c r="D41" s="294" t="s">
        <v>18</v>
      </c>
      <c r="E41" s="294"/>
      <c r="F41" s="294"/>
      <c r="G41" s="294" t="s">
        <v>19</v>
      </c>
      <c r="H41" s="294"/>
    </row>
    <row r="42" spans="1:8" ht="18.2" customHeight="1">
      <c r="A42" s="217" t="s">
        <v>40</v>
      </c>
      <c r="B42" s="290"/>
      <c r="C42" s="290"/>
      <c r="D42" s="291">
        <v>9</v>
      </c>
      <c r="E42" s="291"/>
      <c r="F42" s="291"/>
      <c r="G42" s="291">
        <v>0.49999997019767761</v>
      </c>
      <c r="H42" s="291"/>
    </row>
    <row r="43" spans="1:8" ht="18.2" customHeight="1">
      <c r="A43" s="217" t="s">
        <v>41</v>
      </c>
      <c r="B43" s="290" t="s">
        <v>28</v>
      </c>
      <c r="C43" s="290"/>
      <c r="D43" s="291">
        <v>1</v>
      </c>
      <c r="E43" s="291"/>
      <c r="F43" s="291"/>
      <c r="G43" s="291">
        <v>5.1990490406751633E-2</v>
      </c>
      <c r="H43" s="291"/>
    </row>
    <row r="44" spans="1:8" ht="18.2" customHeight="1">
      <c r="A44" s="217" t="s">
        <v>41</v>
      </c>
      <c r="B44" s="290" t="s">
        <v>43</v>
      </c>
      <c r="C44" s="290"/>
      <c r="D44" s="291">
        <v>2</v>
      </c>
      <c r="E44" s="291"/>
      <c r="F44" s="291"/>
      <c r="G44" s="291">
        <v>0.10398098081350327</v>
      </c>
      <c r="H44" s="291"/>
    </row>
    <row r="45" spans="1:8" ht="18.2" customHeight="1">
      <c r="A45" s="217" t="s">
        <v>41</v>
      </c>
      <c r="B45" s="290" t="s">
        <v>33</v>
      </c>
      <c r="C45" s="290"/>
      <c r="D45" s="291">
        <v>1</v>
      </c>
      <c r="E45" s="291"/>
      <c r="F45" s="291"/>
      <c r="G45" s="291">
        <v>5.4961375892162323E-2</v>
      </c>
      <c r="H45" s="291"/>
    </row>
    <row r="46" spans="1:8" ht="18.2" customHeight="1">
      <c r="A46" s="217" t="s">
        <v>41</v>
      </c>
      <c r="B46" s="290" t="s">
        <v>42</v>
      </c>
      <c r="C46" s="290"/>
      <c r="D46" s="291">
        <v>1</v>
      </c>
      <c r="E46" s="291"/>
      <c r="F46" s="291"/>
      <c r="G46" s="291">
        <v>5.4961375892162323E-2</v>
      </c>
      <c r="H46" s="291"/>
    </row>
    <row r="47" spans="1:8" ht="18.2" customHeight="1">
      <c r="A47" s="217" t="s">
        <v>44</v>
      </c>
      <c r="B47" s="290" t="s">
        <v>42</v>
      </c>
      <c r="C47" s="290"/>
      <c r="D47" s="291">
        <v>1</v>
      </c>
      <c r="E47" s="291"/>
      <c r="F47" s="291"/>
      <c r="G47" s="291">
        <v>5.4961375892162323E-2</v>
      </c>
      <c r="H47" s="291"/>
    </row>
    <row r="48" spans="1:8" ht="18.2" customHeight="1">
      <c r="A48" s="217" t="s">
        <v>44</v>
      </c>
      <c r="B48" s="290" t="s">
        <v>43</v>
      </c>
      <c r="C48" s="290"/>
      <c r="D48" s="291">
        <v>1</v>
      </c>
      <c r="E48" s="291"/>
      <c r="F48" s="291"/>
      <c r="G48" s="291">
        <v>5.1990490406751633E-2</v>
      </c>
      <c r="H48" s="291"/>
    </row>
    <row r="49" spans="1:8" ht="18.2" customHeight="1">
      <c r="A49" s="217" t="s">
        <v>44</v>
      </c>
      <c r="B49" s="290" t="s">
        <v>28</v>
      </c>
      <c r="C49" s="290"/>
      <c r="D49" s="291">
        <v>2</v>
      </c>
      <c r="E49" s="291"/>
      <c r="F49" s="291"/>
      <c r="G49" s="291">
        <v>0.10398098081350327</v>
      </c>
      <c r="H49" s="291"/>
    </row>
    <row r="50" spans="1:8" ht="18.2" customHeight="1">
      <c r="A50" s="217" t="s">
        <v>44</v>
      </c>
      <c r="B50" s="290" t="s">
        <v>29</v>
      </c>
      <c r="C50" s="290"/>
      <c r="D50" s="291">
        <v>1</v>
      </c>
      <c r="E50" s="291"/>
      <c r="F50" s="291"/>
      <c r="G50" s="291">
        <v>5.1990490406751633E-2</v>
      </c>
      <c r="H50" s="291"/>
    </row>
    <row r="51" spans="1:8" ht="18.2" customHeight="1">
      <c r="A51" s="215"/>
      <c r="B51" s="285" t="s">
        <v>21</v>
      </c>
      <c r="C51" s="285"/>
      <c r="D51" s="286">
        <v>19</v>
      </c>
      <c r="E51" s="286"/>
      <c r="F51" s="286"/>
      <c r="G51" s="287">
        <v>1.0288175307214256</v>
      </c>
      <c r="H51" s="287"/>
    </row>
    <row r="52" spans="1:8" ht="18.2" customHeight="1">
      <c r="A52" s="216"/>
      <c r="B52" s="288" t="s">
        <v>22</v>
      </c>
      <c r="C52" s="288"/>
      <c r="D52" s="289">
        <v>0</v>
      </c>
      <c r="E52" s="289"/>
      <c r="F52" s="289"/>
      <c r="G52" s="288"/>
      <c r="H52" s="288"/>
    </row>
    <row r="53" spans="1:8" ht="36.200000000000003" customHeight="1">
      <c r="A53" s="214"/>
      <c r="B53" s="214"/>
      <c r="C53" s="214"/>
      <c r="D53" s="214"/>
      <c r="E53" s="214"/>
      <c r="F53" s="214"/>
      <c r="G53" s="214"/>
      <c r="H53" s="214"/>
    </row>
    <row r="54" spans="1:8" ht="0.75" customHeight="1">
      <c r="A54" s="292" t="s">
        <v>45</v>
      </c>
      <c r="B54" s="292"/>
      <c r="C54" s="292"/>
      <c r="D54" s="292"/>
      <c r="E54" s="292"/>
      <c r="F54" s="292"/>
      <c r="G54" s="292"/>
      <c r="H54" s="292"/>
    </row>
    <row r="55" spans="1:8" ht="17.45" customHeight="1">
      <c r="A55" s="292"/>
      <c r="B55" s="292"/>
      <c r="C55" s="293"/>
      <c r="D55" s="293"/>
      <c r="E55" s="292"/>
      <c r="F55" s="292"/>
      <c r="G55" s="292"/>
      <c r="H55" s="292"/>
    </row>
    <row r="56" spans="1:8" ht="18.2" customHeight="1">
      <c r="A56" s="215" t="s">
        <v>16</v>
      </c>
      <c r="B56" s="285" t="s">
        <v>17</v>
      </c>
      <c r="C56" s="285"/>
      <c r="D56" s="294" t="s">
        <v>18</v>
      </c>
      <c r="E56" s="294"/>
      <c r="F56" s="294"/>
      <c r="G56" s="294" t="s">
        <v>19</v>
      </c>
      <c r="H56" s="294"/>
    </row>
    <row r="57" spans="1:8" ht="18.2" customHeight="1">
      <c r="A57" s="217" t="s">
        <v>47</v>
      </c>
      <c r="B57" s="290" t="s">
        <v>48</v>
      </c>
      <c r="C57" s="290"/>
      <c r="D57" s="291">
        <v>1</v>
      </c>
      <c r="E57" s="291"/>
      <c r="F57" s="291"/>
      <c r="G57" s="291">
        <v>2.9411762952804565E-2</v>
      </c>
      <c r="H57" s="291"/>
    </row>
    <row r="58" spans="1:8" ht="18.2" customHeight="1">
      <c r="A58" s="217" t="s">
        <v>47</v>
      </c>
      <c r="B58" s="290" t="s">
        <v>49</v>
      </c>
      <c r="C58" s="290"/>
      <c r="D58" s="291">
        <v>1</v>
      </c>
      <c r="E58" s="291"/>
      <c r="F58" s="291"/>
      <c r="G58" s="291">
        <v>2.6143789291381836E-2</v>
      </c>
      <c r="H58" s="291"/>
    </row>
    <row r="59" spans="1:8" ht="18.2" customHeight="1">
      <c r="A59" s="217" t="s">
        <v>47</v>
      </c>
      <c r="B59" s="290" t="s">
        <v>49</v>
      </c>
      <c r="C59" s="290"/>
      <c r="D59" s="291">
        <v>1</v>
      </c>
      <c r="E59" s="291"/>
      <c r="F59" s="291"/>
      <c r="G59" s="291">
        <v>2.9411762952804565E-2</v>
      </c>
      <c r="H59" s="291"/>
    </row>
    <row r="60" spans="1:8" ht="18.2" customHeight="1">
      <c r="A60" s="217" t="s">
        <v>46</v>
      </c>
      <c r="B60" s="290" t="s">
        <v>42</v>
      </c>
      <c r="C60" s="290"/>
      <c r="D60" s="291">
        <v>1.5</v>
      </c>
      <c r="E60" s="291"/>
      <c r="F60" s="291"/>
      <c r="G60" s="291">
        <v>8.2442067563533783E-2</v>
      </c>
      <c r="H60" s="291"/>
    </row>
    <row r="61" spans="1:8" ht="18.2" customHeight="1">
      <c r="A61" s="217" t="s">
        <v>46</v>
      </c>
      <c r="B61" s="290" t="s">
        <v>33</v>
      </c>
      <c r="C61" s="290"/>
      <c r="D61" s="291">
        <v>1</v>
      </c>
      <c r="E61" s="291"/>
      <c r="F61" s="291"/>
      <c r="G61" s="291">
        <v>5.4961375892162323E-2</v>
      </c>
      <c r="H61" s="291"/>
    </row>
    <row r="62" spans="1:8" ht="18.2" customHeight="1">
      <c r="A62" s="217" t="s">
        <v>50</v>
      </c>
      <c r="B62" s="290" t="s">
        <v>48</v>
      </c>
      <c r="C62" s="290"/>
      <c r="D62" s="291">
        <v>1</v>
      </c>
      <c r="E62" s="291"/>
      <c r="F62" s="291"/>
      <c r="G62" s="291">
        <v>2.6143789291381836E-2</v>
      </c>
      <c r="H62" s="291"/>
    </row>
    <row r="63" spans="1:8" ht="18.2" customHeight="1">
      <c r="A63" s="217" t="s">
        <v>50</v>
      </c>
      <c r="B63" s="290" t="s">
        <v>48</v>
      </c>
      <c r="C63" s="290"/>
      <c r="D63" s="291">
        <v>1</v>
      </c>
      <c r="E63" s="291"/>
      <c r="F63" s="291"/>
      <c r="G63" s="291">
        <v>2.9411762952804565E-2</v>
      </c>
      <c r="H63" s="291"/>
    </row>
    <row r="64" spans="1:8" ht="18.2" customHeight="1">
      <c r="A64" s="217" t="s">
        <v>51</v>
      </c>
      <c r="B64" s="290" t="s">
        <v>33</v>
      </c>
      <c r="C64" s="290"/>
      <c r="D64" s="291">
        <v>1</v>
      </c>
      <c r="E64" s="291"/>
      <c r="F64" s="291"/>
      <c r="G64" s="291">
        <v>5.4961375892162323E-2</v>
      </c>
      <c r="H64" s="291"/>
    </row>
    <row r="65" spans="1:8" ht="18.2" customHeight="1">
      <c r="A65" s="217" t="s">
        <v>51</v>
      </c>
      <c r="B65" s="290" t="s">
        <v>31</v>
      </c>
      <c r="C65" s="290"/>
      <c r="D65" s="291">
        <v>1</v>
      </c>
      <c r="E65" s="291"/>
      <c r="F65" s="291"/>
      <c r="G65" s="291">
        <v>5.4961375892162323E-2</v>
      </c>
      <c r="H65" s="291"/>
    </row>
    <row r="66" spans="1:8" ht="18.2" customHeight="1">
      <c r="A66" s="217" t="s">
        <v>51</v>
      </c>
      <c r="B66" s="290" t="s">
        <v>52</v>
      </c>
      <c r="C66" s="290"/>
      <c r="D66" s="291">
        <v>1</v>
      </c>
      <c r="E66" s="291"/>
      <c r="F66" s="291"/>
      <c r="G66" s="291">
        <v>5.4961375892162323E-2</v>
      </c>
      <c r="H66" s="291"/>
    </row>
    <row r="67" spans="1:8" ht="18.2" customHeight="1">
      <c r="A67" s="217" t="s">
        <v>51</v>
      </c>
      <c r="B67" s="290" t="s">
        <v>42</v>
      </c>
      <c r="C67" s="290"/>
      <c r="D67" s="291">
        <v>1</v>
      </c>
      <c r="E67" s="291"/>
      <c r="F67" s="291"/>
      <c r="G67" s="291">
        <v>5.4961375892162323E-2</v>
      </c>
      <c r="H67" s="291"/>
    </row>
    <row r="68" spans="1:8" ht="18.2" customHeight="1">
      <c r="A68" s="217" t="s">
        <v>53</v>
      </c>
      <c r="B68" s="290" t="s">
        <v>42</v>
      </c>
      <c r="C68" s="290"/>
      <c r="D68" s="291">
        <v>1</v>
      </c>
      <c r="E68" s="291"/>
      <c r="F68" s="291"/>
      <c r="G68" s="291">
        <v>5.4961375892162323E-2</v>
      </c>
      <c r="H68" s="291"/>
    </row>
    <row r="69" spans="1:8" ht="18.2" customHeight="1">
      <c r="A69" s="217" t="s">
        <v>53</v>
      </c>
      <c r="B69" s="290" t="s">
        <v>52</v>
      </c>
      <c r="C69" s="290"/>
      <c r="D69" s="291">
        <v>1</v>
      </c>
      <c r="E69" s="291"/>
      <c r="F69" s="291"/>
      <c r="G69" s="291">
        <v>5.4961375892162323E-2</v>
      </c>
      <c r="H69" s="291"/>
    </row>
    <row r="70" spans="1:8" ht="18.2" customHeight="1">
      <c r="A70" s="217" t="s">
        <v>53</v>
      </c>
      <c r="B70" s="290" t="s">
        <v>31</v>
      </c>
      <c r="C70" s="290"/>
      <c r="D70" s="291">
        <v>1</v>
      </c>
      <c r="E70" s="291"/>
      <c r="F70" s="291"/>
      <c r="G70" s="291">
        <v>5.4961375892162323E-2</v>
      </c>
      <c r="H70" s="291"/>
    </row>
    <row r="71" spans="1:8" ht="18.2" customHeight="1">
      <c r="A71" s="217" t="s">
        <v>53</v>
      </c>
      <c r="B71" s="290" t="s">
        <v>33</v>
      </c>
      <c r="C71" s="290"/>
      <c r="D71" s="291">
        <v>1</v>
      </c>
      <c r="E71" s="291"/>
      <c r="F71" s="291"/>
      <c r="G71" s="291">
        <v>5.4961375892162323E-2</v>
      </c>
      <c r="H71" s="291"/>
    </row>
    <row r="72" spans="1:8" ht="18.2" customHeight="1">
      <c r="A72" s="217" t="s">
        <v>54</v>
      </c>
      <c r="B72" s="290" t="s">
        <v>27</v>
      </c>
      <c r="C72" s="290"/>
      <c r="D72" s="291">
        <v>2</v>
      </c>
      <c r="E72" s="291"/>
      <c r="F72" s="291"/>
      <c r="G72" s="291">
        <v>0.10398098081350327</v>
      </c>
      <c r="H72" s="291"/>
    </row>
    <row r="73" spans="1:8" ht="18.2" customHeight="1">
      <c r="A73" s="217" t="s">
        <v>54</v>
      </c>
      <c r="B73" s="290" t="s">
        <v>55</v>
      </c>
      <c r="C73" s="290"/>
      <c r="D73" s="291">
        <v>3</v>
      </c>
      <c r="E73" s="291"/>
      <c r="F73" s="291"/>
      <c r="G73" s="291">
        <v>0.1559714674949646</v>
      </c>
      <c r="H73" s="291"/>
    </row>
    <row r="74" spans="1:8" ht="18.2" customHeight="1">
      <c r="A74" s="217" t="s">
        <v>54</v>
      </c>
      <c r="B74" s="290" t="s">
        <v>52</v>
      </c>
      <c r="C74" s="290"/>
      <c r="D74" s="291">
        <v>1</v>
      </c>
      <c r="E74" s="291"/>
      <c r="F74" s="291"/>
      <c r="G74" s="291">
        <v>5.4961375892162323E-2</v>
      </c>
      <c r="H74" s="291"/>
    </row>
    <row r="75" spans="1:8" ht="18.2" customHeight="1">
      <c r="A75" s="217" t="s">
        <v>54</v>
      </c>
      <c r="B75" s="290" t="s">
        <v>56</v>
      </c>
      <c r="C75" s="290"/>
      <c r="D75" s="291">
        <v>2</v>
      </c>
      <c r="E75" s="291"/>
      <c r="F75" s="291"/>
      <c r="G75" s="291">
        <v>0.1111111119389534</v>
      </c>
      <c r="H75" s="291"/>
    </row>
    <row r="76" spans="1:8" ht="18.2" customHeight="1">
      <c r="A76" s="217" t="s">
        <v>57</v>
      </c>
      <c r="B76" s="290" t="s">
        <v>30</v>
      </c>
      <c r="C76" s="290"/>
      <c r="D76" s="291">
        <v>1</v>
      </c>
      <c r="E76" s="291"/>
      <c r="F76" s="291"/>
      <c r="G76" s="291">
        <v>5.55555559694767E-2</v>
      </c>
      <c r="H76" s="291"/>
    </row>
    <row r="77" spans="1:8" ht="18.2" customHeight="1">
      <c r="A77" s="215"/>
      <c r="B77" s="285" t="s">
        <v>21</v>
      </c>
      <c r="C77" s="285"/>
      <c r="D77" s="286">
        <v>24.5</v>
      </c>
      <c r="E77" s="286"/>
      <c r="F77" s="286"/>
      <c r="G77" s="287">
        <v>1.1991978101432319</v>
      </c>
      <c r="H77" s="287"/>
    </row>
    <row r="78" spans="1:8" ht="18.2" customHeight="1">
      <c r="A78" s="216"/>
      <c r="B78" s="288" t="s">
        <v>22</v>
      </c>
      <c r="C78" s="288"/>
      <c r="D78" s="289">
        <v>0</v>
      </c>
      <c r="E78" s="289"/>
      <c r="F78" s="289"/>
      <c r="G78" s="288"/>
      <c r="H78" s="288"/>
    </row>
    <row r="79" spans="1:8" ht="36.200000000000003" customHeight="1">
      <c r="A79" s="214"/>
      <c r="B79" s="214"/>
      <c r="C79" s="214"/>
      <c r="D79" s="214"/>
      <c r="E79" s="214"/>
      <c r="F79" s="214"/>
      <c r="G79" s="214"/>
      <c r="H79" s="214"/>
    </row>
    <row r="80" spans="1:8" ht="1.5" customHeight="1">
      <c r="A80" s="292" t="s">
        <v>58</v>
      </c>
      <c r="B80" s="292"/>
      <c r="C80" s="292"/>
      <c r="D80" s="292"/>
      <c r="E80" s="292"/>
      <c r="F80" s="292"/>
      <c r="G80" s="292"/>
      <c r="H80" s="292"/>
    </row>
    <row r="81" spans="1:8" ht="16.7" customHeight="1">
      <c r="A81" s="292"/>
      <c r="B81" s="292"/>
      <c r="C81" s="293"/>
      <c r="D81" s="293"/>
      <c r="E81" s="292"/>
      <c r="F81" s="292"/>
      <c r="G81" s="292"/>
      <c r="H81" s="292"/>
    </row>
    <row r="82" spans="1:8" ht="0.75" customHeight="1">
      <c r="A82" s="214"/>
      <c r="B82" s="214"/>
      <c r="C82" s="214"/>
      <c r="D82" s="214"/>
      <c r="E82" s="214"/>
      <c r="F82" s="214"/>
      <c r="G82" s="214"/>
      <c r="H82" s="214"/>
    </row>
    <row r="83" spans="1:8" ht="18.2" customHeight="1">
      <c r="A83" s="215" t="s">
        <v>16</v>
      </c>
      <c r="B83" s="285" t="s">
        <v>17</v>
      </c>
      <c r="C83" s="285"/>
      <c r="D83" s="294" t="s">
        <v>18</v>
      </c>
      <c r="E83" s="294"/>
      <c r="F83" s="294"/>
      <c r="G83" s="294" t="s">
        <v>19</v>
      </c>
      <c r="H83" s="294"/>
    </row>
    <row r="84" spans="1:8" ht="18.2" customHeight="1">
      <c r="A84" s="217" t="s">
        <v>59</v>
      </c>
      <c r="B84" s="290"/>
      <c r="C84" s="290"/>
      <c r="D84" s="291">
        <v>14.427806854248047</v>
      </c>
      <c r="E84" s="291"/>
      <c r="F84" s="291"/>
      <c r="G84" s="291">
        <v>0.75935828685760498</v>
      </c>
      <c r="H84" s="291"/>
    </row>
    <row r="85" spans="1:8" ht="18.2" customHeight="1">
      <c r="A85" s="217" t="s">
        <v>35</v>
      </c>
      <c r="B85" s="290" t="s">
        <v>36</v>
      </c>
      <c r="C85" s="290"/>
      <c r="D85" s="291">
        <v>1.9251335859298706</v>
      </c>
      <c r="E85" s="291"/>
      <c r="F85" s="291"/>
      <c r="G85" s="291">
        <v>0.10132282227277756</v>
      </c>
      <c r="H85" s="291"/>
    </row>
    <row r="86" spans="1:8" ht="18.2" customHeight="1">
      <c r="A86" s="217" t="s">
        <v>26</v>
      </c>
      <c r="B86" s="290" t="s">
        <v>42</v>
      </c>
      <c r="C86" s="290"/>
      <c r="D86" s="291">
        <v>0.69729727506637573</v>
      </c>
      <c r="E86" s="291"/>
      <c r="F86" s="291"/>
      <c r="G86" s="291">
        <v>3.6307346075773239E-2</v>
      </c>
      <c r="H86" s="291"/>
    </row>
    <row r="87" spans="1:8" ht="18.2" customHeight="1">
      <c r="A87" s="217" t="s">
        <v>26</v>
      </c>
      <c r="B87" s="290" t="s">
        <v>55</v>
      </c>
      <c r="C87" s="290"/>
      <c r="D87" s="291">
        <v>0.73714286088943481</v>
      </c>
      <c r="E87" s="291"/>
      <c r="F87" s="291"/>
      <c r="G87" s="291">
        <v>3.6307346075773239E-2</v>
      </c>
      <c r="H87" s="291"/>
    </row>
    <row r="88" spans="1:8" ht="18.2" customHeight="1">
      <c r="A88" s="217" t="s">
        <v>26</v>
      </c>
      <c r="B88" s="290" t="s">
        <v>52</v>
      </c>
      <c r="C88" s="290"/>
      <c r="D88" s="291">
        <v>0.69729727506637573</v>
      </c>
      <c r="E88" s="291"/>
      <c r="F88" s="291"/>
      <c r="G88" s="291">
        <v>3.6307346075773239E-2</v>
      </c>
      <c r="H88" s="291"/>
    </row>
    <row r="89" spans="1:8" ht="18.2" customHeight="1">
      <c r="A89" s="217" t="s">
        <v>26</v>
      </c>
      <c r="B89" s="290" t="s">
        <v>33</v>
      </c>
      <c r="C89" s="290"/>
      <c r="D89" s="291">
        <v>0.69729727506637573</v>
      </c>
      <c r="E89" s="291"/>
      <c r="F89" s="291"/>
      <c r="G89" s="291">
        <v>3.6307346075773239E-2</v>
      </c>
      <c r="H89" s="291"/>
    </row>
    <row r="90" spans="1:8" ht="18.2" customHeight="1">
      <c r="A90" s="215"/>
      <c r="B90" s="285" t="s">
        <v>21</v>
      </c>
      <c r="C90" s="285"/>
      <c r="D90" s="286">
        <v>19.181975126266433</v>
      </c>
      <c r="E90" s="286"/>
      <c r="F90" s="286"/>
      <c r="G90" s="287">
        <v>1.0059104934334757</v>
      </c>
      <c r="H90" s="287"/>
    </row>
    <row r="91" spans="1:8" ht="18.2" customHeight="1">
      <c r="A91" s="216"/>
      <c r="B91" s="288" t="s">
        <v>22</v>
      </c>
      <c r="C91" s="288"/>
      <c r="D91" s="289">
        <v>0</v>
      </c>
      <c r="E91" s="289"/>
      <c r="F91" s="289"/>
      <c r="G91" s="288"/>
      <c r="H91" s="288"/>
    </row>
    <row r="92" spans="1:8" ht="35.450000000000003" customHeight="1">
      <c r="A92" s="214"/>
      <c r="B92" s="214"/>
      <c r="C92" s="214"/>
      <c r="D92" s="214"/>
      <c r="E92" s="214"/>
      <c r="F92" s="214"/>
      <c r="G92" s="214"/>
      <c r="H92" s="214"/>
    </row>
    <row r="93" spans="1:8" ht="1.5" customHeight="1">
      <c r="A93" s="292" t="s">
        <v>60</v>
      </c>
      <c r="B93" s="292"/>
      <c r="C93" s="292"/>
      <c r="D93" s="292"/>
      <c r="E93" s="292"/>
      <c r="F93" s="292"/>
      <c r="G93" s="292"/>
      <c r="H93" s="292"/>
    </row>
    <row r="94" spans="1:8" ht="16.7" customHeight="1">
      <c r="A94" s="292"/>
      <c r="B94" s="292"/>
      <c r="C94" s="293"/>
      <c r="D94" s="293"/>
      <c r="E94" s="292"/>
      <c r="F94" s="292"/>
      <c r="G94" s="292"/>
      <c r="H94" s="292"/>
    </row>
    <row r="95" spans="1:8" ht="0.75" customHeight="1">
      <c r="A95" s="214"/>
      <c r="B95" s="214"/>
      <c r="C95" s="214"/>
      <c r="D95" s="214"/>
      <c r="E95" s="214"/>
      <c r="F95" s="214"/>
      <c r="G95" s="214"/>
      <c r="H95" s="214"/>
    </row>
    <row r="96" spans="1:8" ht="18.2" customHeight="1">
      <c r="A96" s="215" t="s">
        <v>16</v>
      </c>
      <c r="B96" s="285" t="s">
        <v>17</v>
      </c>
      <c r="C96" s="285"/>
      <c r="D96" s="294" t="s">
        <v>18</v>
      </c>
      <c r="E96" s="294"/>
      <c r="F96" s="294"/>
      <c r="G96" s="294" t="s">
        <v>19</v>
      </c>
      <c r="H96" s="294"/>
    </row>
    <row r="97" spans="1:8" ht="18.2" customHeight="1">
      <c r="A97" s="217" t="s">
        <v>61</v>
      </c>
      <c r="B97" s="290" t="s">
        <v>42</v>
      </c>
      <c r="C97" s="290"/>
      <c r="D97" s="291">
        <v>2</v>
      </c>
      <c r="E97" s="291"/>
      <c r="F97" s="291"/>
      <c r="G97" s="291">
        <v>0.10992275178432465</v>
      </c>
      <c r="H97" s="291"/>
    </row>
    <row r="98" spans="1:8" ht="18.2" customHeight="1">
      <c r="A98" s="217" t="s">
        <v>61</v>
      </c>
      <c r="B98" s="290" t="s">
        <v>52</v>
      </c>
      <c r="C98" s="290"/>
      <c r="D98" s="291">
        <v>2</v>
      </c>
      <c r="E98" s="291"/>
      <c r="F98" s="291"/>
      <c r="G98" s="291">
        <v>0.10992275178432465</v>
      </c>
      <c r="H98" s="291"/>
    </row>
    <row r="99" spans="1:8" ht="18.2" customHeight="1">
      <c r="A99" s="217" t="s">
        <v>61</v>
      </c>
      <c r="B99" s="290" t="s">
        <v>31</v>
      </c>
      <c r="C99" s="290"/>
      <c r="D99" s="291">
        <v>1</v>
      </c>
      <c r="E99" s="291"/>
      <c r="F99" s="291"/>
      <c r="G99" s="291">
        <v>5.4961375892162323E-2</v>
      </c>
      <c r="H99" s="291"/>
    </row>
    <row r="100" spans="1:8" ht="18.2" customHeight="1">
      <c r="A100" s="217" t="s">
        <v>62</v>
      </c>
      <c r="B100" s="290" t="s">
        <v>31</v>
      </c>
      <c r="C100" s="290"/>
      <c r="D100" s="291">
        <v>1</v>
      </c>
      <c r="E100" s="291"/>
      <c r="F100" s="291"/>
      <c r="G100" s="291">
        <v>5.4961375892162323E-2</v>
      </c>
      <c r="H100" s="291"/>
    </row>
    <row r="101" spans="1:8" ht="18.2" customHeight="1">
      <c r="A101" s="217" t="s">
        <v>63</v>
      </c>
      <c r="B101" s="290" t="s">
        <v>56</v>
      </c>
      <c r="C101" s="290"/>
      <c r="D101" s="291">
        <v>1</v>
      </c>
      <c r="E101" s="291"/>
      <c r="F101" s="291"/>
      <c r="G101" s="291">
        <v>5.55555559694767E-2</v>
      </c>
      <c r="H101" s="291"/>
    </row>
    <row r="102" spans="1:8" ht="18.2" customHeight="1">
      <c r="A102" s="217" t="s">
        <v>64</v>
      </c>
      <c r="B102" s="290" t="s">
        <v>65</v>
      </c>
      <c r="C102" s="290"/>
      <c r="D102" s="291">
        <v>1</v>
      </c>
      <c r="E102" s="291"/>
      <c r="F102" s="291"/>
      <c r="G102" s="291">
        <v>5.55555559694767E-2</v>
      </c>
      <c r="H102" s="291"/>
    </row>
    <row r="103" spans="1:8" ht="18.2" customHeight="1">
      <c r="A103" s="215"/>
      <c r="B103" s="285" t="s">
        <v>21</v>
      </c>
      <c r="C103" s="285"/>
      <c r="D103" s="286">
        <v>8</v>
      </c>
      <c r="E103" s="286"/>
      <c r="F103" s="286"/>
      <c r="G103" s="287">
        <v>0.440879367291928</v>
      </c>
      <c r="H103" s="287"/>
    </row>
    <row r="104" spans="1:8" ht="18.2" customHeight="1">
      <c r="A104" s="216"/>
      <c r="B104" s="288" t="s">
        <v>22</v>
      </c>
      <c r="C104" s="288"/>
      <c r="D104" s="289">
        <v>0</v>
      </c>
      <c r="E104" s="289"/>
      <c r="F104" s="289"/>
      <c r="G104" s="288"/>
      <c r="H104" s="288"/>
    </row>
    <row r="105" spans="1:8" ht="36.200000000000003" customHeight="1">
      <c r="A105" s="214"/>
      <c r="B105" s="214"/>
      <c r="C105" s="214"/>
      <c r="D105" s="214"/>
      <c r="E105" s="214"/>
      <c r="F105" s="214"/>
      <c r="G105" s="214"/>
      <c r="H105" s="214"/>
    </row>
    <row r="106" spans="1:8" ht="1.5" customHeight="1">
      <c r="A106" s="292" t="s">
        <v>66</v>
      </c>
      <c r="B106" s="292"/>
      <c r="C106" s="292"/>
      <c r="D106" s="292"/>
      <c r="E106" s="292"/>
      <c r="F106" s="292"/>
      <c r="G106" s="292"/>
      <c r="H106" s="292"/>
    </row>
    <row r="107" spans="1:8" ht="16.7" customHeight="1">
      <c r="A107" s="292"/>
      <c r="B107" s="292"/>
      <c r="C107" s="293"/>
      <c r="D107" s="293"/>
      <c r="E107" s="292"/>
      <c r="F107" s="292"/>
      <c r="G107" s="292"/>
      <c r="H107" s="292"/>
    </row>
    <row r="108" spans="1:8" ht="0.75" customHeight="1">
      <c r="A108" s="214"/>
      <c r="B108" s="214"/>
      <c r="C108" s="214"/>
      <c r="D108" s="214"/>
      <c r="E108" s="214"/>
      <c r="F108" s="214"/>
      <c r="G108" s="214"/>
      <c r="H108" s="214"/>
    </row>
    <row r="109" spans="1:8" ht="18.2" customHeight="1">
      <c r="A109" s="215" t="s">
        <v>16</v>
      </c>
      <c r="B109" s="285" t="s">
        <v>17</v>
      </c>
      <c r="C109" s="285"/>
      <c r="D109" s="294" t="s">
        <v>18</v>
      </c>
      <c r="E109" s="294"/>
      <c r="F109" s="294"/>
      <c r="G109" s="294" t="s">
        <v>19</v>
      </c>
      <c r="H109" s="294"/>
    </row>
    <row r="110" spans="1:8" ht="18.2" customHeight="1">
      <c r="A110" s="217" t="s">
        <v>73</v>
      </c>
      <c r="B110" s="290" t="s">
        <v>74</v>
      </c>
      <c r="C110" s="290"/>
      <c r="D110" s="291">
        <v>2</v>
      </c>
      <c r="E110" s="291"/>
      <c r="F110" s="291"/>
      <c r="G110" s="291">
        <v>9.8508298397064209E-2</v>
      </c>
      <c r="H110" s="291"/>
    </row>
    <row r="111" spans="1:8" ht="25.7" customHeight="1">
      <c r="A111" s="217" t="s">
        <v>71</v>
      </c>
      <c r="B111" s="290" t="s">
        <v>70</v>
      </c>
      <c r="C111" s="290"/>
      <c r="D111" s="291">
        <v>5</v>
      </c>
      <c r="E111" s="291"/>
      <c r="F111" s="291"/>
      <c r="G111" s="291">
        <v>0.24627076089382172</v>
      </c>
      <c r="H111" s="291"/>
    </row>
    <row r="112" spans="1:8" ht="26.45" customHeight="1">
      <c r="A112" s="217" t="s">
        <v>69</v>
      </c>
      <c r="B112" s="290" t="s">
        <v>70</v>
      </c>
      <c r="C112" s="290"/>
      <c r="D112" s="291">
        <v>2</v>
      </c>
      <c r="E112" s="291"/>
      <c r="F112" s="291"/>
      <c r="G112" s="291">
        <v>9.8508298397064209E-2</v>
      </c>
      <c r="H112" s="291"/>
    </row>
    <row r="113" spans="1:8" ht="25.7" customHeight="1">
      <c r="A113" s="217" t="s">
        <v>69</v>
      </c>
      <c r="B113" s="290" t="s">
        <v>56</v>
      </c>
      <c r="C113" s="290"/>
      <c r="D113" s="291">
        <v>2</v>
      </c>
      <c r="E113" s="291"/>
      <c r="F113" s="291"/>
      <c r="G113" s="291">
        <v>0.10526315867900848</v>
      </c>
      <c r="H113" s="291"/>
    </row>
    <row r="114" spans="1:8" ht="26.45" customHeight="1">
      <c r="A114" s="217" t="s">
        <v>67</v>
      </c>
      <c r="B114" s="290" t="s">
        <v>68</v>
      </c>
      <c r="C114" s="290"/>
      <c r="D114" s="291">
        <v>1.0540540218353271</v>
      </c>
      <c r="E114" s="291"/>
      <c r="F114" s="291"/>
      <c r="G114" s="291">
        <v>5.4883196949958801E-2</v>
      </c>
      <c r="H114" s="291"/>
    </row>
    <row r="115" spans="1:8" ht="26.45" customHeight="1">
      <c r="A115" s="217" t="s">
        <v>71</v>
      </c>
      <c r="B115" s="290" t="s">
        <v>72</v>
      </c>
      <c r="C115" s="290"/>
      <c r="D115" s="291">
        <v>5</v>
      </c>
      <c r="E115" s="291"/>
      <c r="F115" s="291"/>
      <c r="G115" s="291">
        <v>0.24627076089382172</v>
      </c>
      <c r="H115" s="291"/>
    </row>
    <row r="116" spans="1:8" ht="18.2" customHeight="1">
      <c r="A116" s="217" t="s">
        <v>76</v>
      </c>
      <c r="B116" s="290" t="s">
        <v>72</v>
      </c>
      <c r="C116" s="290"/>
      <c r="D116" s="291">
        <v>2</v>
      </c>
      <c r="E116" s="291"/>
      <c r="F116" s="291"/>
      <c r="G116" s="291">
        <v>9.8508298397064209E-2</v>
      </c>
      <c r="H116" s="291"/>
    </row>
    <row r="117" spans="1:8" ht="18.2" customHeight="1">
      <c r="A117" s="217" t="s">
        <v>77</v>
      </c>
      <c r="B117" s="290" t="s">
        <v>56</v>
      </c>
      <c r="C117" s="290"/>
      <c r="D117" s="291">
        <v>1</v>
      </c>
      <c r="E117" s="291"/>
      <c r="F117" s="291"/>
      <c r="G117" s="291">
        <v>5.2631579339504242E-2</v>
      </c>
      <c r="H117" s="291"/>
    </row>
    <row r="118" spans="1:8" ht="25.7" customHeight="1">
      <c r="A118" s="217" t="s">
        <v>75</v>
      </c>
      <c r="B118" s="290" t="s">
        <v>52</v>
      </c>
      <c r="C118" s="290"/>
      <c r="D118" s="291">
        <v>3</v>
      </c>
      <c r="E118" s="291"/>
      <c r="F118" s="291"/>
      <c r="G118" s="291">
        <v>0.15620601177215576</v>
      </c>
      <c r="H118" s="291"/>
    </row>
    <row r="119" spans="1:8" ht="26.45" customHeight="1">
      <c r="A119" s="217" t="s">
        <v>158</v>
      </c>
      <c r="B119" s="290" t="s">
        <v>52</v>
      </c>
      <c r="C119" s="290"/>
      <c r="D119" s="291">
        <v>2</v>
      </c>
      <c r="E119" s="291"/>
      <c r="F119" s="291"/>
      <c r="G119" s="291">
        <v>0.10413734614849091</v>
      </c>
      <c r="H119" s="291"/>
    </row>
    <row r="120" spans="1:8" ht="18.2" customHeight="1">
      <c r="A120" s="217" t="s">
        <v>78</v>
      </c>
      <c r="B120" s="290" t="s">
        <v>52</v>
      </c>
      <c r="C120" s="290"/>
      <c r="D120" s="291">
        <v>0.21081081032752991</v>
      </c>
      <c r="E120" s="291"/>
      <c r="F120" s="291"/>
      <c r="G120" s="291">
        <v>1.0976639576256275E-2</v>
      </c>
      <c r="H120" s="291"/>
    </row>
    <row r="121" spans="1:8" ht="18.2" customHeight="1">
      <c r="A121" s="215"/>
      <c r="B121" s="285" t="s">
        <v>21</v>
      </c>
      <c r="C121" s="285"/>
      <c r="D121" s="286">
        <v>25.264864832162861</v>
      </c>
      <c r="E121" s="286"/>
      <c r="F121" s="286"/>
      <c r="G121" s="287">
        <v>1.2721643494442108</v>
      </c>
      <c r="H121" s="287"/>
    </row>
    <row r="122" spans="1:8" ht="18.2" customHeight="1">
      <c r="A122" s="216"/>
      <c r="B122" s="288" t="s">
        <v>22</v>
      </c>
      <c r="C122" s="288"/>
      <c r="D122" s="289">
        <v>0</v>
      </c>
      <c r="E122" s="289"/>
      <c r="F122" s="289"/>
      <c r="G122" s="288"/>
      <c r="H122" s="288"/>
    </row>
    <row r="123" spans="1:8" ht="35.450000000000003" customHeight="1">
      <c r="A123" s="214"/>
      <c r="B123" s="214"/>
      <c r="C123" s="214"/>
      <c r="D123" s="214"/>
      <c r="E123" s="214"/>
      <c r="F123" s="214"/>
      <c r="G123" s="214"/>
      <c r="H123" s="214"/>
    </row>
    <row r="124" spans="1:8" ht="1.5" customHeight="1">
      <c r="A124" s="292" t="s">
        <v>79</v>
      </c>
      <c r="B124" s="292"/>
      <c r="C124" s="292"/>
      <c r="D124" s="292"/>
      <c r="E124" s="292"/>
      <c r="F124" s="292"/>
      <c r="G124" s="292"/>
      <c r="H124" s="292"/>
    </row>
    <row r="125" spans="1:8" ht="16.7" customHeight="1">
      <c r="A125" s="292"/>
      <c r="B125" s="292"/>
      <c r="C125" s="293"/>
      <c r="D125" s="293"/>
      <c r="E125" s="292"/>
      <c r="F125" s="292"/>
      <c r="G125" s="292"/>
      <c r="H125" s="292"/>
    </row>
    <row r="126" spans="1:8" ht="0.75" customHeight="1">
      <c r="A126" s="214"/>
      <c r="B126" s="214"/>
      <c r="C126" s="214"/>
      <c r="D126" s="214"/>
      <c r="E126" s="214"/>
      <c r="F126" s="214"/>
      <c r="G126" s="214"/>
      <c r="H126" s="214"/>
    </row>
    <row r="127" spans="1:8" ht="18.2" customHeight="1">
      <c r="A127" s="215" t="s">
        <v>16</v>
      </c>
      <c r="B127" s="285" t="s">
        <v>17</v>
      </c>
      <c r="C127" s="285"/>
      <c r="D127" s="294" t="s">
        <v>18</v>
      </c>
      <c r="E127" s="294"/>
      <c r="F127" s="294"/>
      <c r="G127" s="294" t="s">
        <v>19</v>
      </c>
      <c r="H127" s="294"/>
    </row>
    <row r="128" spans="1:8" ht="18.2" customHeight="1">
      <c r="A128" s="217" t="s">
        <v>105</v>
      </c>
      <c r="B128" s="290" t="s">
        <v>106</v>
      </c>
      <c r="C128" s="290"/>
      <c r="D128" s="291">
        <v>51</v>
      </c>
      <c r="E128" s="291"/>
      <c r="F128" s="291"/>
      <c r="G128" s="291">
        <v>7.083333283662796E-2</v>
      </c>
      <c r="H128" s="291"/>
    </row>
    <row r="129" spans="1:8" ht="18.2" customHeight="1">
      <c r="A129" s="217" t="s">
        <v>80</v>
      </c>
      <c r="B129" s="290" t="s">
        <v>82</v>
      </c>
      <c r="C129" s="290"/>
      <c r="D129" s="291">
        <v>6</v>
      </c>
      <c r="E129" s="291"/>
      <c r="F129" s="291"/>
      <c r="G129" s="291">
        <v>0.28074866533279419</v>
      </c>
      <c r="H129" s="291"/>
    </row>
    <row r="130" spans="1:8" ht="18.2" customHeight="1">
      <c r="A130" s="217" t="s">
        <v>80</v>
      </c>
      <c r="B130" s="290" t="s">
        <v>81</v>
      </c>
      <c r="C130" s="290"/>
      <c r="D130" s="291">
        <v>4</v>
      </c>
      <c r="E130" s="291"/>
      <c r="F130" s="291"/>
      <c r="G130" s="291">
        <v>0.187165766954422</v>
      </c>
      <c r="H130" s="291"/>
    </row>
    <row r="131" spans="1:8" ht="18.2" customHeight="1">
      <c r="A131" s="217" t="s">
        <v>83</v>
      </c>
      <c r="B131" s="290" t="s">
        <v>82</v>
      </c>
      <c r="C131" s="290"/>
      <c r="D131" s="291">
        <v>6</v>
      </c>
      <c r="E131" s="291"/>
      <c r="F131" s="291"/>
      <c r="G131" s="291">
        <v>0.28074866533279419</v>
      </c>
      <c r="H131" s="291"/>
    </row>
    <row r="132" spans="1:8" ht="18.2" customHeight="1">
      <c r="A132" s="217" t="s">
        <v>83</v>
      </c>
      <c r="B132" s="290" t="s">
        <v>43</v>
      </c>
      <c r="C132" s="290"/>
      <c r="D132" s="291">
        <v>6</v>
      </c>
      <c r="E132" s="291"/>
      <c r="F132" s="291"/>
      <c r="G132" s="291">
        <v>0.28074866533279419</v>
      </c>
      <c r="H132" s="291"/>
    </row>
    <row r="133" spans="1:8" ht="18.2" customHeight="1">
      <c r="A133" s="217" t="s">
        <v>83</v>
      </c>
      <c r="B133" s="290" t="s">
        <v>84</v>
      </c>
      <c r="C133" s="290"/>
      <c r="D133" s="291">
        <v>4</v>
      </c>
      <c r="E133" s="291"/>
      <c r="F133" s="291"/>
      <c r="G133" s="291">
        <v>0.187165766954422</v>
      </c>
      <c r="H133" s="291"/>
    </row>
    <row r="134" spans="1:8" ht="18.2" customHeight="1">
      <c r="A134" s="215"/>
      <c r="B134" s="285" t="s">
        <v>21</v>
      </c>
      <c r="C134" s="285"/>
      <c r="D134" s="286">
        <v>26</v>
      </c>
      <c r="E134" s="286"/>
      <c r="F134" s="286"/>
      <c r="G134" s="287">
        <v>1.2874108627438541</v>
      </c>
      <c r="H134" s="287"/>
    </row>
    <row r="135" spans="1:8" ht="18.2" customHeight="1">
      <c r="A135" s="216"/>
      <c r="B135" s="288" t="s">
        <v>22</v>
      </c>
      <c r="C135" s="288"/>
      <c r="D135" s="289">
        <v>51</v>
      </c>
      <c r="E135" s="289"/>
      <c r="F135" s="289"/>
      <c r="G135" s="288"/>
      <c r="H135" s="288"/>
    </row>
    <row r="136" spans="1:8" ht="36.200000000000003" customHeight="1">
      <c r="A136" s="214"/>
      <c r="B136" s="214"/>
      <c r="C136" s="214"/>
      <c r="D136" s="214"/>
      <c r="E136" s="214"/>
      <c r="F136" s="214"/>
      <c r="G136" s="214"/>
      <c r="H136" s="214"/>
    </row>
    <row r="137" spans="1:8" ht="1.5" customHeight="1">
      <c r="A137" s="292" t="s">
        <v>85</v>
      </c>
      <c r="B137" s="292"/>
      <c r="C137" s="292"/>
      <c r="D137" s="292"/>
      <c r="E137" s="292"/>
      <c r="F137" s="292"/>
      <c r="G137" s="292"/>
      <c r="H137" s="292"/>
    </row>
    <row r="138" spans="1:8" ht="16.7" customHeight="1">
      <c r="A138" s="292"/>
      <c r="B138" s="292"/>
      <c r="C138" s="293"/>
      <c r="D138" s="293"/>
      <c r="E138" s="292"/>
      <c r="F138" s="292"/>
      <c r="G138" s="292"/>
      <c r="H138" s="292"/>
    </row>
    <row r="139" spans="1:8" ht="0.75" customHeight="1">
      <c r="A139" s="214"/>
      <c r="B139" s="214"/>
      <c r="C139" s="214"/>
      <c r="D139" s="214"/>
      <c r="E139" s="214"/>
      <c r="F139" s="214"/>
      <c r="G139" s="214"/>
      <c r="H139" s="214"/>
    </row>
    <row r="140" spans="1:8" ht="18.2" customHeight="1">
      <c r="A140" s="215" t="s">
        <v>16</v>
      </c>
      <c r="B140" s="285" t="s">
        <v>17</v>
      </c>
      <c r="C140" s="285"/>
      <c r="D140" s="294" t="s">
        <v>18</v>
      </c>
      <c r="E140" s="294"/>
      <c r="F140" s="294"/>
      <c r="G140" s="294" t="s">
        <v>19</v>
      </c>
      <c r="H140" s="294"/>
    </row>
    <row r="141" spans="1:8" ht="25.7" customHeight="1">
      <c r="A141" s="217" t="s">
        <v>664</v>
      </c>
      <c r="B141" s="290" t="s">
        <v>88</v>
      </c>
      <c r="C141" s="290"/>
      <c r="D141" s="291">
        <v>0.35828873515129089</v>
      </c>
      <c r="E141" s="291"/>
      <c r="F141" s="291"/>
      <c r="G141" s="291">
        <v>1.9904930144548416E-2</v>
      </c>
      <c r="H141" s="291"/>
    </row>
    <row r="142" spans="1:8" ht="18.2" customHeight="1">
      <c r="A142" s="217" t="s">
        <v>86</v>
      </c>
      <c r="B142" s="290" t="s">
        <v>29</v>
      </c>
      <c r="C142" s="290"/>
      <c r="D142" s="291">
        <v>1</v>
      </c>
      <c r="E142" s="291"/>
      <c r="F142" s="291"/>
      <c r="G142" s="291">
        <v>5.1990490406751633E-2</v>
      </c>
      <c r="H142" s="291"/>
    </row>
    <row r="143" spans="1:8" ht="18.2" customHeight="1">
      <c r="A143" s="217" t="s">
        <v>86</v>
      </c>
      <c r="B143" s="290" t="s">
        <v>55</v>
      </c>
      <c r="C143" s="290"/>
      <c r="D143" s="291">
        <v>1</v>
      </c>
      <c r="E143" s="291"/>
      <c r="F143" s="291"/>
      <c r="G143" s="291">
        <v>5.1990490406751633E-2</v>
      </c>
      <c r="H143" s="291"/>
    </row>
    <row r="144" spans="1:8" ht="18.2" customHeight="1">
      <c r="A144" s="217" t="s">
        <v>86</v>
      </c>
      <c r="B144" s="290" t="s">
        <v>33</v>
      </c>
      <c r="C144" s="290"/>
      <c r="D144" s="291">
        <v>1</v>
      </c>
      <c r="E144" s="291"/>
      <c r="F144" s="291"/>
      <c r="G144" s="291">
        <v>5.4961375892162323E-2</v>
      </c>
      <c r="H144" s="291"/>
    </row>
    <row r="145" spans="1:8" ht="18.2" customHeight="1">
      <c r="A145" s="217" t="s">
        <v>57</v>
      </c>
      <c r="B145" s="290" t="s">
        <v>42</v>
      </c>
      <c r="C145" s="290"/>
      <c r="D145" s="291">
        <v>1</v>
      </c>
      <c r="E145" s="291"/>
      <c r="F145" s="291"/>
      <c r="G145" s="291">
        <v>5.4961375892162323E-2</v>
      </c>
      <c r="H145" s="291"/>
    </row>
    <row r="146" spans="1:8" ht="18.2" customHeight="1">
      <c r="A146" s="217" t="s">
        <v>89</v>
      </c>
      <c r="B146" s="290" t="s">
        <v>33</v>
      </c>
      <c r="C146" s="290"/>
      <c r="D146" s="291">
        <v>2</v>
      </c>
      <c r="E146" s="291"/>
      <c r="F146" s="291"/>
      <c r="G146" s="291">
        <v>0.10992275178432465</v>
      </c>
      <c r="H146" s="291"/>
    </row>
    <row r="147" spans="1:8" ht="18.2" customHeight="1">
      <c r="A147" s="217" t="s">
        <v>89</v>
      </c>
      <c r="B147" s="290" t="s">
        <v>31</v>
      </c>
      <c r="C147" s="290"/>
      <c r="D147" s="291">
        <v>2</v>
      </c>
      <c r="E147" s="291"/>
      <c r="F147" s="291"/>
      <c r="G147" s="291">
        <v>0.10992275178432465</v>
      </c>
      <c r="H147" s="291"/>
    </row>
    <row r="148" spans="1:8" ht="18.2" customHeight="1">
      <c r="A148" s="217" t="s">
        <v>89</v>
      </c>
      <c r="B148" s="290" t="s">
        <v>29</v>
      </c>
      <c r="C148" s="290"/>
      <c r="D148" s="291">
        <v>2</v>
      </c>
      <c r="E148" s="291"/>
      <c r="F148" s="291"/>
      <c r="G148" s="291">
        <v>0.10398098081350327</v>
      </c>
      <c r="H148" s="291"/>
    </row>
    <row r="149" spans="1:8" ht="18.2" customHeight="1">
      <c r="A149" s="217" t="s">
        <v>89</v>
      </c>
      <c r="B149" s="290" t="s">
        <v>28</v>
      </c>
      <c r="C149" s="290"/>
      <c r="D149" s="291">
        <v>3</v>
      </c>
      <c r="E149" s="291"/>
      <c r="F149" s="291"/>
      <c r="G149" s="291">
        <v>0.1559714674949646</v>
      </c>
      <c r="H149" s="291"/>
    </row>
    <row r="150" spans="1:8" ht="18.2" customHeight="1">
      <c r="A150" s="217" t="s">
        <v>89</v>
      </c>
      <c r="B150" s="290" t="s">
        <v>27</v>
      </c>
      <c r="C150" s="290"/>
      <c r="D150" s="291">
        <v>3</v>
      </c>
      <c r="E150" s="291"/>
      <c r="F150" s="291"/>
      <c r="G150" s="291">
        <v>0.1559714674949646</v>
      </c>
      <c r="H150" s="291"/>
    </row>
    <row r="151" spans="1:8" ht="18.2" customHeight="1">
      <c r="A151" s="217" t="s">
        <v>89</v>
      </c>
      <c r="B151" s="290" t="s">
        <v>30</v>
      </c>
      <c r="C151" s="290"/>
      <c r="D151" s="291">
        <v>3</v>
      </c>
      <c r="E151" s="291"/>
      <c r="F151" s="291"/>
      <c r="G151" s="291">
        <v>0.1666666716337204</v>
      </c>
      <c r="H151" s="291"/>
    </row>
    <row r="152" spans="1:8" ht="18.2" customHeight="1">
      <c r="A152" s="217" t="s">
        <v>89</v>
      </c>
      <c r="B152" s="290" t="s">
        <v>55</v>
      </c>
      <c r="C152" s="290"/>
      <c r="D152" s="291">
        <v>2</v>
      </c>
      <c r="E152" s="291"/>
      <c r="F152" s="291"/>
      <c r="G152" s="291">
        <v>0.10398098081350327</v>
      </c>
      <c r="H152" s="291"/>
    </row>
    <row r="153" spans="1:8" ht="18.2" customHeight="1">
      <c r="A153" s="215"/>
      <c r="B153" s="285" t="s">
        <v>21</v>
      </c>
      <c r="C153" s="285"/>
      <c r="D153" s="286">
        <v>21.358288735151291</v>
      </c>
      <c r="E153" s="286"/>
      <c r="F153" s="286"/>
      <c r="G153" s="287">
        <v>1.1402257345616822</v>
      </c>
      <c r="H153" s="287"/>
    </row>
    <row r="154" spans="1:8" ht="18.2" customHeight="1">
      <c r="A154" s="216"/>
      <c r="B154" s="288" t="s">
        <v>22</v>
      </c>
      <c r="C154" s="288"/>
      <c r="D154" s="289">
        <v>0</v>
      </c>
      <c r="E154" s="289"/>
      <c r="F154" s="289"/>
      <c r="G154" s="288"/>
      <c r="H154" s="288"/>
    </row>
    <row r="155" spans="1:8" ht="36.200000000000003" customHeight="1">
      <c r="A155" s="214"/>
      <c r="B155" s="214"/>
      <c r="C155" s="214"/>
      <c r="D155" s="214"/>
      <c r="E155" s="214"/>
      <c r="F155" s="214"/>
      <c r="G155" s="214"/>
      <c r="H155" s="214"/>
    </row>
    <row r="156" spans="1:8" ht="1.5" customHeight="1">
      <c r="A156" s="292" t="s">
        <v>665</v>
      </c>
      <c r="B156" s="292"/>
      <c r="C156" s="292"/>
      <c r="D156" s="292"/>
      <c r="E156" s="292"/>
      <c r="F156" s="292"/>
      <c r="G156" s="292"/>
      <c r="H156" s="292"/>
    </row>
    <row r="157" spans="1:8" ht="16.7" customHeight="1">
      <c r="A157" s="292"/>
      <c r="B157" s="292"/>
      <c r="C157" s="293"/>
      <c r="D157" s="293"/>
      <c r="E157" s="292"/>
      <c r="F157" s="292"/>
      <c r="G157" s="292"/>
      <c r="H157" s="292"/>
    </row>
    <row r="158" spans="1:8" ht="0.75" customHeight="1">
      <c r="A158" s="214"/>
      <c r="B158" s="214"/>
      <c r="C158" s="214"/>
      <c r="D158" s="214"/>
      <c r="E158" s="214"/>
      <c r="F158" s="214"/>
      <c r="G158" s="214"/>
      <c r="H158" s="214"/>
    </row>
    <row r="159" spans="1:8" ht="18.2" customHeight="1">
      <c r="A159" s="215" t="s">
        <v>16</v>
      </c>
      <c r="B159" s="285" t="s">
        <v>17</v>
      </c>
      <c r="C159" s="285"/>
      <c r="D159" s="294" t="s">
        <v>18</v>
      </c>
      <c r="E159" s="294"/>
      <c r="F159" s="294"/>
      <c r="G159" s="294" t="s">
        <v>19</v>
      </c>
      <c r="H159" s="294"/>
    </row>
    <row r="160" spans="1:8" ht="18.2" customHeight="1">
      <c r="A160" s="217" t="s">
        <v>26</v>
      </c>
      <c r="B160" s="290" t="s">
        <v>29</v>
      </c>
      <c r="C160" s="290"/>
      <c r="D160" s="291">
        <v>3</v>
      </c>
      <c r="E160" s="291"/>
      <c r="F160" s="291"/>
      <c r="G160" s="291">
        <v>0.14037433266639709</v>
      </c>
      <c r="H160" s="291"/>
    </row>
    <row r="161" spans="1:8" ht="18.2" customHeight="1">
      <c r="A161" s="217" t="s">
        <v>26</v>
      </c>
      <c r="B161" s="290" t="s">
        <v>28</v>
      </c>
      <c r="C161" s="290"/>
      <c r="D161" s="291">
        <v>3</v>
      </c>
      <c r="E161" s="291"/>
      <c r="F161" s="291"/>
      <c r="G161" s="291">
        <v>0.14037433266639709</v>
      </c>
      <c r="H161" s="291"/>
    </row>
    <row r="162" spans="1:8" ht="18.2" customHeight="1">
      <c r="A162" s="217" t="s">
        <v>26</v>
      </c>
      <c r="B162" s="290" t="s">
        <v>33</v>
      </c>
      <c r="C162" s="290"/>
      <c r="D162" s="291">
        <v>2.3027026653289795</v>
      </c>
      <c r="E162" s="291"/>
      <c r="F162" s="291"/>
      <c r="G162" s="291">
        <v>0.11390373855829239</v>
      </c>
      <c r="H162" s="291"/>
    </row>
    <row r="163" spans="1:8" ht="18.2" customHeight="1">
      <c r="A163" s="217" t="s">
        <v>26</v>
      </c>
      <c r="B163" s="290" t="s">
        <v>52</v>
      </c>
      <c r="C163" s="290"/>
      <c r="D163" s="291">
        <v>2.3027026653289795</v>
      </c>
      <c r="E163" s="291"/>
      <c r="F163" s="291"/>
      <c r="G163" s="291">
        <v>0.11390373855829239</v>
      </c>
      <c r="H163" s="291"/>
    </row>
    <row r="164" spans="1:8" ht="18.2" customHeight="1">
      <c r="A164" s="217" t="s">
        <v>26</v>
      </c>
      <c r="B164" s="290" t="s">
        <v>42</v>
      </c>
      <c r="C164" s="290"/>
      <c r="D164" s="291">
        <v>2.3027026653289795</v>
      </c>
      <c r="E164" s="291"/>
      <c r="F164" s="291"/>
      <c r="G164" s="291">
        <v>0.11390373855829239</v>
      </c>
      <c r="H164" s="291"/>
    </row>
    <row r="165" spans="1:8" ht="18.2" customHeight="1">
      <c r="A165" s="217" t="s">
        <v>26</v>
      </c>
      <c r="B165" s="290" t="s">
        <v>55</v>
      </c>
      <c r="C165" s="290"/>
      <c r="D165" s="291">
        <v>2.26285719871521</v>
      </c>
      <c r="E165" s="291"/>
      <c r="F165" s="291"/>
      <c r="G165" s="291">
        <v>0.10588234663009644</v>
      </c>
      <c r="H165" s="291"/>
    </row>
    <row r="166" spans="1:8" ht="18.2" customHeight="1">
      <c r="A166" s="217" t="s">
        <v>26</v>
      </c>
      <c r="B166" s="290" t="s">
        <v>31</v>
      </c>
      <c r="C166" s="290"/>
      <c r="D166" s="291">
        <v>2</v>
      </c>
      <c r="E166" s="291"/>
      <c r="F166" s="291"/>
      <c r="G166" s="291">
        <v>9.8930478096008301E-2</v>
      </c>
      <c r="H166" s="291"/>
    </row>
    <row r="167" spans="1:8" ht="18.2" customHeight="1">
      <c r="A167" s="217" t="s">
        <v>35</v>
      </c>
      <c r="B167" s="290" t="s">
        <v>36</v>
      </c>
      <c r="C167" s="290"/>
      <c r="D167" s="291">
        <v>6.0748658180236816</v>
      </c>
      <c r="E167" s="291"/>
      <c r="F167" s="291"/>
      <c r="G167" s="291">
        <v>0.30374330282211304</v>
      </c>
      <c r="H167" s="291"/>
    </row>
    <row r="168" spans="1:8" ht="18.2" customHeight="1">
      <c r="A168" s="215"/>
      <c r="B168" s="285" t="s">
        <v>21</v>
      </c>
      <c r="C168" s="285"/>
      <c r="D168" s="286">
        <v>23.24583101272583</v>
      </c>
      <c r="E168" s="286"/>
      <c r="F168" s="286"/>
      <c r="G168" s="287">
        <v>1.1310160085558871</v>
      </c>
      <c r="H168" s="287"/>
    </row>
    <row r="169" spans="1:8" ht="18.2" customHeight="1">
      <c r="A169" s="216"/>
      <c r="B169" s="288" t="s">
        <v>22</v>
      </c>
      <c r="C169" s="288"/>
      <c r="D169" s="289">
        <v>0</v>
      </c>
      <c r="E169" s="289"/>
      <c r="F169" s="289"/>
      <c r="G169" s="288"/>
      <c r="H169" s="288"/>
    </row>
    <row r="170" spans="1:8" ht="35.450000000000003" customHeight="1">
      <c r="A170" s="214"/>
      <c r="B170" s="214"/>
      <c r="C170" s="214"/>
      <c r="D170" s="214"/>
      <c r="E170" s="214"/>
      <c r="F170" s="214"/>
      <c r="G170" s="214"/>
      <c r="H170" s="214"/>
    </row>
    <row r="171" spans="1:8" ht="1.5" customHeight="1">
      <c r="A171" s="292" t="s">
        <v>93</v>
      </c>
      <c r="B171" s="292"/>
      <c r="C171" s="292"/>
      <c r="D171" s="292"/>
      <c r="E171" s="292"/>
      <c r="F171" s="292"/>
      <c r="G171" s="292"/>
      <c r="H171" s="292"/>
    </row>
    <row r="172" spans="1:8" ht="16.7" customHeight="1">
      <c r="A172" s="292"/>
      <c r="B172" s="292"/>
      <c r="C172" s="293"/>
      <c r="D172" s="293"/>
      <c r="E172" s="292"/>
      <c r="F172" s="292"/>
      <c r="G172" s="292"/>
      <c r="H172" s="292"/>
    </row>
    <row r="173" spans="1:8" ht="0.75" customHeight="1">
      <c r="A173" s="214"/>
      <c r="B173" s="214"/>
      <c r="C173" s="214"/>
      <c r="D173" s="214"/>
      <c r="E173" s="214"/>
      <c r="F173" s="214"/>
      <c r="G173" s="214"/>
      <c r="H173" s="214"/>
    </row>
    <row r="174" spans="1:8" ht="18.2" customHeight="1">
      <c r="A174" s="215" t="s">
        <v>16</v>
      </c>
      <c r="B174" s="285" t="s">
        <v>17</v>
      </c>
      <c r="C174" s="285"/>
      <c r="D174" s="294" t="s">
        <v>18</v>
      </c>
      <c r="E174" s="294"/>
      <c r="F174" s="294"/>
      <c r="G174" s="294" t="s">
        <v>19</v>
      </c>
      <c r="H174" s="294"/>
    </row>
    <row r="175" spans="1:8" ht="18.2" customHeight="1">
      <c r="A175" s="217" t="s">
        <v>94</v>
      </c>
      <c r="B175" s="290" t="s">
        <v>95</v>
      </c>
      <c r="C175" s="290"/>
      <c r="D175" s="291">
        <v>8</v>
      </c>
      <c r="E175" s="291"/>
      <c r="F175" s="291"/>
      <c r="G175" s="291">
        <v>0.380952388048172</v>
      </c>
      <c r="H175" s="291"/>
    </row>
    <row r="176" spans="1:8" ht="18.2" customHeight="1">
      <c r="A176" s="217" t="s">
        <v>57</v>
      </c>
      <c r="B176" s="290" t="s">
        <v>33</v>
      </c>
      <c r="C176" s="290"/>
      <c r="D176" s="291">
        <v>1</v>
      </c>
      <c r="E176" s="291"/>
      <c r="F176" s="291"/>
      <c r="G176" s="291">
        <v>4.7109752893447876E-2</v>
      </c>
      <c r="H176" s="291"/>
    </row>
    <row r="177" spans="1:8" ht="18.2" customHeight="1">
      <c r="A177" s="217" t="s">
        <v>96</v>
      </c>
      <c r="B177" s="290" t="s">
        <v>97</v>
      </c>
      <c r="C177" s="290"/>
      <c r="D177" s="291">
        <v>3</v>
      </c>
      <c r="E177" s="291"/>
      <c r="F177" s="291"/>
      <c r="G177" s="291">
        <v>0.14132925868034363</v>
      </c>
      <c r="H177" s="291"/>
    </row>
    <row r="178" spans="1:8" ht="18.2" customHeight="1">
      <c r="A178" s="217" t="s">
        <v>96</v>
      </c>
      <c r="B178" s="290" t="s">
        <v>42</v>
      </c>
      <c r="C178" s="290"/>
      <c r="D178" s="291">
        <v>3</v>
      </c>
      <c r="E178" s="291"/>
      <c r="F178" s="291"/>
      <c r="G178" s="291">
        <v>0.14132925868034363</v>
      </c>
      <c r="H178" s="291"/>
    </row>
    <row r="179" spans="1:8" ht="18.2" customHeight="1">
      <c r="A179" s="217" t="s">
        <v>98</v>
      </c>
      <c r="B179" s="290" t="s">
        <v>52</v>
      </c>
      <c r="C179" s="290"/>
      <c r="D179" s="291">
        <v>1</v>
      </c>
      <c r="E179" s="291"/>
      <c r="F179" s="291"/>
      <c r="G179" s="291">
        <v>4.7109752893447876E-2</v>
      </c>
      <c r="H179" s="291"/>
    </row>
    <row r="180" spans="1:8" ht="18.2" customHeight="1">
      <c r="A180" s="217" t="s">
        <v>98</v>
      </c>
      <c r="B180" s="290" t="s">
        <v>31</v>
      </c>
      <c r="C180" s="290"/>
      <c r="D180" s="291">
        <v>1</v>
      </c>
      <c r="E180" s="291"/>
      <c r="F180" s="291"/>
      <c r="G180" s="291">
        <v>4.7109752893447876E-2</v>
      </c>
      <c r="H180" s="291"/>
    </row>
    <row r="181" spans="1:8" ht="18.2" customHeight="1">
      <c r="A181" s="217" t="s">
        <v>98</v>
      </c>
      <c r="B181" s="290" t="s">
        <v>33</v>
      </c>
      <c r="C181" s="290"/>
      <c r="D181" s="291">
        <v>1</v>
      </c>
      <c r="E181" s="291"/>
      <c r="F181" s="291"/>
      <c r="G181" s="291">
        <v>4.7109752893447876E-2</v>
      </c>
      <c r="H181" s="291"/>
    </row>
    <row r="182" spans="1:8" ht="18.2" customHeight="1">
      <c r="A182" s="217" t="s">
        <v>98</v>
      </c>
      <c r="B182" s="290" t="s">
        <v>42</v>
      </c>
      <c r="C182" s="290"/>
      <c r="D182" s="291">
        <v>1</v>
      </c>
      <c r="E182" s="291"/>
      <c r="F182" s="291"/>
      <c r="G182" s="291">
        <v>4.7109752893447876E-2</v>
      </c>
      <c r="H182" s="291"/>
    </row>
    <row r="183" spans="1:8" ht="18.2" customHeight="1">
      <c r="A183" s="217" t="s">
        <v>96</v>
      </c>
      <c r="B183" s="290" t="s">
        <v>33</v>
      </c>
      <c r="C183" s="290"/>
      <c r="D183" s="291">
        <v>3</v>
      </c>
      <c r="E183" s="291"/>
      <c r="F183" s="291"/>
      <c r="G183" s="291">
        <v>0.14132925868034363</v>
      </c>
      <c r="H183" s="291"/>
    </row>
    <row r="184" spans="1:8" ht="18.2" customHeight="1">
      <c r="A184" s="217" t="s">
        <v>96</v>
      </c>
      <c r="B184" s="290" t="s">
        <v>666</v>
      </c>
      <c r="C184" s="290"/>
      <c r="D184" s="291">
        <v>3</v>
      </c>
      <c r="E184" s="291"/>
      <c r="F184" s="291"/>
      <c r="G184" s="291">
        <v>0.1428571492433548</v>
      </c>
      <c r="H184" s="291"/>
    </row>
    <row r="185" spans="1:8" ht="26.45" customHeight="1">
      <c r="A185" s="217" t="s">
        <v>99</v>
      </c>
      <c r="B185" s="290" t="s">
        <v>28</v>
      </c>
      <c r="C185" s="290"/>
      <c r="D185" s="291">
        <v>1</v>
      </c>
      <c r="E185" s="291"/>
      <c r="F185" s="291"/>
      <c r="G185" s="291">
        <v>4.4563278555870056E-2</v>
      </c>
      <c r="H185" s="291"/>
    </row>
    <row r="186" spans="1:8" ht="18.2" customHeight="1">
      <c r="A186" s="215"/>
      <c r="B186" s="285" t="s">
        <v>21</v>
      </c>
      <c r="C186" s="285"/>
      <c r="D186" s="286">
        <v>26</v>
      </c>
      <c r="E186" s="286"/>
      <c r="F186" s="286"/>
      <c r="G186" s="287">
        <v>1.2279093563556687</v>
      </c>
      <c r="H186" s="287"/>
    </row>
    <row r="187" spans="1:8" ht="18.2" customHeight="1">
      <c r="A187" s="216"/>
      <c r="B187" s="288" t="s">
        <v>22</v>
      </c>
      <c r="C187" s="288"/>
      <c r="D187" s="289">
        <v>0</v>
      </c>
      <c r="E187" s="289"/>
      <c r="F187" s="289"/>
      <c r="G187" s="288"/>
      <c r="H187" s="288"/>
    </row>
    <row r="188" spans="1:8" ht="35.450000000000003" customHeight="1">
      <c r="A188" s="214"/>
      <c r="B188" s="214"/>
      <c r="C188" s="214"/>
      <c r="D188" s="214"/>
      <c r="E188" s="214"/>
      <c r="F188" s="214"/>
      <c r="G188" s="214"/>
      <c r="H188" s="214"/>
    </row>
    <row r="189" spans="1:8" ht="1.5" customHeight="1">
      <c r="A189" s="292" t="s">
        <v>100</v>
      </c>
      <c r="B189" s="292"/>
      <c r="C189" s="292"/>
      <c r="D189" s="292"/>
      <c r="E189" s="292"/>
      <c r="F189" s="292"/>
      <c r="G189" s="292"/>
      <c r="H189" s="292"/>
    </row>
    <row r="190" spans="1:8" ht="16.7" customHeight="1">
      <c r="A190" s="292"/>
      <c r="B190" s="292"/>
      <c r="C190" s="293"/>
      <c r="D190" s="293"/>
      <c r="E190" s="292"/>
      <c r="F190" s="292"/>
      <c r="G190" s="292"/>
      <c r="H190" s="292"/>
    </row>
    <row r="191" spans="1:8" ht="0.75" customHeight="1">
      <c r="A191" s="214"/>
      <c r="B191" s="214"/>
      <c r="C191" s="214"/>
      <c r="D191" s="214"/>
      <c r="E191" s="214"/>
      <c r="F191" s="214"/>
      <c r="G191" s="214"/>
      <c r="H191" s="214"/>
    </row>
    <row r="192" spans="1:8" ht="18.2" customHeight="1">
      <c r="A192" s="215" t="s">
        <v>16</v>
      </c>
      <c r="B192" s="285" t="s">
        <v>17</v>
      </c>
      <c r="C192" s="285"/>
      <c r="D192" s="294" t="s">
        <v>18</v>
      </c>
      <c r="E192" s="294"/>
      <c r="F192" s="294"/>
      <c r="G192" s="294" t="s">
        <v>19</v>
      </c>
      <c r="H192" s="294"/>
    </row>
    <row r="193" spans="1:8" ht="18.2" customHeight="1">
      <c r="A193" s="217" t="s">
        <v>96</v>
      </c>
      <c r="B193" s="290" t="s">
        <v>28</v>
      </c>
      <c r="C193" s="290"/>
      <c r="D193" s="291">
        <v>3</v>
      </c>
      <c r="E193" s="291"/>
      <c r="F193" s="291"/>
      <c r="G193" s="291">
        <v>0.14776244759559631</v>
      </c>
      <c r="H193" s="291"/>
    </row>
    <row r="194" spans="1:8" ht="18.2" customHeight="1">
      <c r="A194" s="217" t="s">
        <v>96</v>
      </c>
      <c r="B194" s="290" t="s">
        <v>667</v>
      </c>
      <c r="C194" s="290"/>
      <c r="D194" s="291">
        <v>3</v>
      </c>
      <c r="E194" s="291"/>
      <c r="F194" s="291"/>
      <c r="G194" s="291">
        <v>0.14776244759559631</v>
      </c>
      <c r="H194" s="291"/>
    </row>
    <row r="195" spans="1:8" ht="18.2" customHeight="1">
      <c r="A195" s="217" t="s">
        <v>96</v>
      </c>
      <c r="B195" s="290" t="s">
        <v>29</v>
      </c>
      <c r="C195" s="290"/>
      <c r="D195" s="291">
        <v>3</v>
      </c>
      <c r="E195" s="291"/>
      <c r="F195" s="291"/>
      <c r="G195" s="291">
        <v>0.14776244759559631</v>
      </c>
      <c r="H195" s="291"/>
    </row>
    <row r="196" spans="1:8" ht="18.2" customHeight="1">
      <c r="A196" s="217" t="s">
        <v>57</v>
      </c>
      <c r="B196" s="290" t="s">
        <v>29</v>
      </c>
      <c r="C196" s="290"/>
      <c r="D196" s="291">
        <v>1</v>
      </c>
      <c r="E196" s="291"/>
      <c r="F196" s="291"/>
      <c r="G196" s="291">
        <v>4.9254149198532104E-2</v>
      </c>
      <c r="H196" s="291"/>
    </row>
    <row r="197" spans="1:8" ht="18.2" customHeight="1">
      <c r="A197" s="217" t="s">
        <v>101</v>
      </c>
      <c r="B197" s="290" t="s">
        <v>103</v>
      </c>
      <c r="C197" s="290"/>
      <c r="D197" s="291">
        <v>5.5</v>
      </c>
      <c r="E197" s="291"/>
      <c r="F197" s="291"/>
      <c r="G197" s="291">
        <v>0.28637769818305969</v>
      </c>
      <c r="H197" s="291"/>
    </row>
    <row r="198" spans="1:8" ht="18.2" customHeight="1">
      <c r="A198" s="217" t="s">
        <v>101</v>
      </c>
      <c r="B198" s="290" t="s">
        <v>104</v>
      </c>
      <c r="C198" s="290"/>
      <c r="D198" s="291">
        <v>5.5</v>
      </c>
      <c r="E198" s="291"/>
      <c r="F198" s="291"/>
      <c r="G198" s="291">
        <v>0.28637769818305969</v>
      </c>
      <c r="H198" s="291"/>
    </row>
    <row r="199" spans="1:8" ht="18.2" customHeight="1">
      <c r="A199" s="217" t="s">
        <v>101</v>
      </c>
      <c r="B199" s="290" t="s">
        <v>102</v>
      </c>
      <c r="C199" s="290"/>
      <c r="D199" s="291">
        <v>5</v>
      </c>
      <c r="E199" s="291"/>
      <c r="F199" s="291"/>
      <c r="G199" s="291">
        <v>0.26034334301948547</v>
      </c>
      <c r="H199" s="291"/>
    </row>
    <row r="200" spans="1:8" ht="18.2" customHeight="1">
      <c r="A200" s="215"/>
      <c r="B200" s="285" t="s">
        <v>21</v>
      </c>
      <c r="C200" s="285"/>
      <c r="D200" s="286">
        <v>26</v>
      </c>
      <c r="E200" s="286"/>
      <c r="F200" s="286"/>
      <c r="G200" s="287">
        <v>1.3256402313709252</v>
      </c>
      <c r="H200" s="287"/>
    </row>
    <row r="201" spans="1:8" ht="18.2" customHeight="1">
      <c r="A201" s="216"/>
      <c r="B201" s="288" t="s">
        <v>22</v>
      </c>
      <c r="C201" s="288"/>
      <c r="D201" s="289">
        <v>0</v>
      </c>
      <c r="E201" s="289"/>
      <c r="F201" s="289"/>
      <c r="G201" s="288"/>
      <c r="H201" s="288"/>
    </row>
    <row r="202" spans="1:8" ht="36.200000000000003" customHeight="1">
      <c r="A202" s="214"/>
      <c r="B202" s="214"/>
      <c r="C202" s="214"/>
      <c r="D202" s="214"/>
      <c r="E202" s="214"/>
      <c r="F202" s="214"/>
      <c r="G202" s="214"/>
      <c r="H202" s="214"/>
    </row>
    <row r="203" spans="1:8" ht="0.75" customHeight="1">
      <c r="A203" s="292" t="s">
        <v>668</v>
      </c>
      <c r="B203" s="292"/>
      <c r="C203" s="292"/>
      <c r="D203" s="292"/>
      <c r="E203" s="292"/>
      <c r="F203" s="292"/>
      <c r="G203" s="292"/>
      <c r="H203" s="292"/>
    </row>
    <row r="204" spans="1:8" ht="17.45" customHeight="1">
      <c r="A204" s="292"/>
      <c r="B204" s="292"/>
      <c r="C204" s="293"/>
      <c r="D204" s="293"/>
      <c r="E204" s="292"/>
      <c r="F204" s="292"/>
      <c r="G204" s="292"/>
      <c r="H204" s="292"/>
    </row>
    <row r="205" spans="1:8" ht="18.2" customHeight="1">
      <c r="A205" s="215" t="s">
        <v>16</v>
      </c>
      <c r="B205" s="285" t="s">
        <v>17</v>
      </c>
      <c r="C205" s="285"/>
      <c r="D205" s="294" t="s">
        <v>18</v>
      </c>
      <c r="E205" s="294"/>
      <c r="F205" s="294"/>
      <c r="G205" s="294" t="s">
        <v>19</v>
      </c>
      <c r="H205" s="294"/>
    </row>
    <row r="206" spans="1:8" ht="18.2" customHeight="1">
      <c r="A206" s="217" t="s">
        <v>94</v>
      </c>
      <c r="B206" s="290" t="s">
        <v>95</v>
      </c>
      <c r="C206" s="290"/>
      <c r="D206" s="291">
        <v>8</v>
      </c>
      <c r="E206" s="291"/>
      <c r="F206" s="291"/>
      <c r="G206" s="291">
        <v>0.26666668057441711</v>
      </c>
      <c r="H206" s="291"/>
    </row>
    <row r="207" spans="1:8" ht="18.2" customHeight="1">
      <c r="A207" s="217" t="s">
        <v>35</v>
      </c>
      <c r="B207" s="290" t="s">
        <v>37</v>
      </c>
      <c r="C207" s="290"/>
      <c r="D207" s="291">
        <v>3</v>
      </c>
      <c r="E207" s="291"/>
      <c r="F207" s="291"/>
      <c r="G207" s="291">
        <v>0.10000000149011612</v>
      </c>
      <c r="H207" s="291"/>
    </row>
    <row r="208" spans="1:8" ht="18.2" customHeight="1">
      <c r="A208" s="217" t="s">
        <v>35</v>
      </c>
      <c r="B208" s="290" t="s">
        <v>36</v>
      </c>
      <c r="C208" s="290"/>
      <c r="D208" s="291">
        <v>8</v>
      </c>
      <c r="E208" s="291"/>
      <c r="F208" s="291"/>
      <c r="G208" s="291">
        <v>0.26666668057441711</v>
      </c>
      <c r="H208" s="291"/>
    </row>
    <row r="209" spans="1:8" ht="18.2" customHeight="1">
      <c r="A209" s="217" t="s">
        <v>35</v>
      </c>
      <c r="B209" s="290" t="s">
        <v>127</v>
      </c>
      <c r="C209" s="290"/>
      <c r="D209" s="291">
        <v>11</v>
      </c>
      <c r="E209" s="291"/>
      <c r="F209" s="291"/>
      <c r="G209" s="291">
        <v>0.36666664481163025</v>
      </c>
      <c r="H209" s="291"/>
    </row>
    <row r="210" spans="1:8" ht="18.2" customHeight="1">
      <c r="A210" s="215"/>
      <c r="B210" s="285" t="s">
        <v>21</v>
      </c>
      <c r="C210" s="285"/>
      <c r="D210" s="286">
        <v>30</v>
      </c>
      <c r="E210" s="286"/>
      <c r="F210" s="286"/>
      <c r="G210" s="287">
        <v>1.0000000074505799</v>
      </c>
      <c r="H210" s="287"/>
    </row>
    <row r="211" spans="1:8" ht="18.2" customHeight="1">
      <c r="A211" s="216"/>
      <c r="B211" s="288" t="s">
        <v>22</v>
      </c>
      <c r="C211" s="288"/>
      <c r="D211" s="289">
        <v>0</v>
      </c>
      <c r="E211" s="289"/>
      <c r="F211" s="289"/>
      <c r="G211" s="288"/>
      <c r="H211" s="288"/>
    </row>
    <row r="212" spans="1:8" ht="36.200000000000003" customHeight="1">
      <c r="A212" s="214"/>
      <c r="B212" s="214"/>
      <c r="C212" s="214"/>
      <c r="D212" s="214"/>
      <c r="E212" s="214"/>
      <c r="F212" s="214"/>
      <c r="G212" s="214"/>
      <c r="H212" s="214"/>
    </row>
    <row r="213" spans="1:8" ht="1.5" customHeight="1">
      <c r="A213" s="292" t="s">
        <v>107</v>
      </c>
      <c r="B213" s="292"/>
      <c r="C213" s="292"/>
      <c r="D213" s="292"/>
      <c r="E213" s="292"/>
      <c r="F213" s="292"/>
      <c r="G213" s="292"/>
      <c r="H213" s="292"/>
    </row>
    <row r="214" spans="1:8" ht="16.7" customHeight="1">
      <c r="A214" s="292"/>
      <c r="B214" s="292"/>
      <c r="C214" s="293"/>
      <c r="D214" s="293"/>
      <c r="E214" s="292"/>
      <c r="F214" s="292"/>
      <c r="G214" s="292"/>
      <c r="H214" s="292"/>
    </row>
    <row r="215" spans="1:8" ht="0.75" customHeight="1">
      <c r="A215" s="214"/>
      <c r="B215" s="214"/>
      <c r="C215" s="214"/>
      <c r="D215" s="214"/>
      <c r="E215" s="214"/>
      <c r="F215" s="214"/>
      <c r="G215" s="214"/>
      <c r="H215" s="214"/>
    </row>
    <row r="216" spans="1:8" ht="18.2" customHeight="1">
      <c r="A216" s="215" t="s">
        <v>16</v>
      </c>
      <c r="B216" s="285" t="s">
        <v>17</v>
      </c>
      <c r="C216" s="285"/>
      <c r="D216" s="294" t="s">
        <v>18</v>
      </c>
      <c r="E216" s="294"/>
      <c r="F216" s="294"/>
      <c r="G216" s="294" t="s">
        <v>19</v>
      </c>
      <c r="H216" s="294"/>
    </row>
    <row r="217" spans="1:8" ht="18.2" customHeight="1">
      <c r="A217" s="217" t="s">
        <v>62</v>
      </c>
      <c r="B217" s="290" t="s">
        <v>56</v>
      </c>
      <c r="C217" s="290"/>
      <c r="D217" s="291">
        <v>2</v>
      </c>
      <c r="E217" s="291"/>
      <c r="F217" s="291"/>
      <c r="G217" s="291">
        <v>0.1111111119389534</v>
      </c>
      <c r="H217" s="291"/>
    </row>
    <row r="218" spans="1:8" ht="18.2" customHeight="1">
      <c r="A218" s="217" t="s">
        <v>62</v>
      </c>
      <c r="B218" s="290" t="s">
        <v>27</v>
      </c>
      <c r="C218" s="290"/>
      <c r="D218" s="291">
        <v>1</v>
      </c>
      <c r="E218" s="291"/>
      <c r="F218" s="291"/>
      <c r="G218" s="291">
        <v>5.1990490406751633E-2</v>
      </c>
      <c r="H218" s="291"/>
    </row>
    <row r="219" spans="1:8" ht="18.2" customHeight="1">
      <c r="A219" s="217" t="s">
        <v>57</v>
      </c>
      <c r="B219" s="290" t="s">
        <v>28</v>
      </c>
      <c r="C219" s="290"/>
      <c r="D219" s="291">
        <v>1</v>
      </c>
      <c r="E219" s="291"/>
      <c r="F219" s="291"/>
      <c r="G219" s="291">
        <v>5.1990490406751633E-2</v>
      </c>
      <c r="H219" s="291"/>
    </row>
    <row r="220" spans="1:8" ht="18.2" customHeight="1">
      <c r="A220" s="217" t="s">
        <v>108</v>
      </c>
      <c r="B220" s="290" t="s">
        <v>49</v>
      </c>
      <c r="C220" s="290"/>
      <c r="D220" s="291">
        <v>2</v>
      </c>
      <c r="E220" s="291"/>
      <c r="F220" s="291"/>
      <c r="G220" s="291">
        <v>5.8823525905609131E-2</v>
      </c>
      <c r="H220" s="291"/>
    </row>
    <row r="221" spans="1:8" ht="18.2" customHeight="1">
      <c r="A221" s="217" t="s">
        <v>61</v>
      </c>
      <c r="B221" s="290" t="s">
        <v>33</v>
      </c>
      <c r="C221" s="290"/>
      <c r="D221" s="291">
        <v>2</v>
      </c>
      <c r="E221" s="291"/>
      <c r="F221" s="291"/>
      <c r="G221" s="291">
        <v>0.10992275178432465</v>
      </c>
      <c r="H221" s="291"/>
    </row>
    <row r="222" spans="1:8" ht="18.2" customHeight="1">
      <c r="A222" s="217" t="s">
        <v>61</v>
      </c>
      <c r="B222" s="290" t="s">
        <v>55</v>
      </c>
      <c r="C222" s="290"/>
      <c r="D222" s="291">
        <v>2</v>
      </c>
      <c r="E222" s="291"/>
      <c r="F222" s="291"/>
      <c r="G222" s="291">
        <v>0.10398098081350327</v>
      </c>
      <c r="H222" s="291"/>
    </row>
    <row r="223" spans="1:8" ht="18.2" customHeight="1">
      <c r="A223" s="217" t="s">
        <v>61</v>
      </c>
      <c r="B223" s="290" t="s">
        <v>30</v>
      </c>
      <c r="C223" s="290"/>
      <c r="D223" s="291">
        <v>2</v>
      </c>
      <c r="E223" s="291"/>
      <c r="F223" s="291"/>
      <c r="G223" s="291">
        <v>0.1111111119389534</v>
      </c>
      <c r="H223" s="291"/>
    </row>
    <row r="224" spans="1:8" ht="18.2" customHeight="1">
      <c r="A224" s="217" t="s">
        <v>61</v>
      </c>
      <c r="B224" s="290" t="s">
        <v>27</v>
      </c>
      <c r="C224" s="290"/>
      <c r="D224" s="291">
        <v>2</v>
      </c>
      <c r="E224" s="291"/>
      <c r="F224" s="291"/>
      <c r="G224" s="291">
        <v>0.10398098081350327</v>
      </c>
      <c r="H224" s="291"/>
    </row>
    <row r="225" spans="1:8" ht="18.2" customHeight="1">
      <c r="A225" s="217" t="s">
        <v>61</v>
      </c>
      <c r="B225" s="290" t="s">
        <v>28</v>
      </c>
      <c r="C225" s="290"/>
      <c r="D225" s="291">
        <v>3</v>
      </c>
      <c r="E225" s="291"/>
      <c r="F225" s="291"/>
      <c r="G225" s="291">
        <v>0.1559714674949646</v>
      </c>
      <c r="H225" s="291"/>
    </row>
    <row r="226" spans="1:8" ht="18.2" customHeight="1">
      <c r="A226" s="217" t="s">
        <v>61</v>
      </c>
      <c r="B226" s="290" t="s">
        <v>29</v>
      </c>
      <c r="C226" s="290"/>
      <c r="D226" s="291">
        <v>2</v>
      </c>
      <c r="E226" s="291"/>
      <c r="F226" s="291"/>
      <c r="G226" s="291">
        <v>0.10398098081350327</v>
      </c>
      <c r="H226" s="291"/>
    </row>
    <row r="227" spans="1:8" ht="18.2" customHeight="1">
      <c r="A227" s="217" t="s">
        <v>109</v>
      </c>
      <c r="B227" s="290" t="s">
        <v>48</v>
      </c>
      <c r="C227" s="290"/>
      <c r="D227" s="291">
        <v>2</v>
      </c>
      <c r="E227" s="291"/>
      <c r="F227" s="291"/>
      <c r="G227" s="291">
        <v>5.8823525905609131E-2</v>
      </c>
      <c r="H227" s="291"/>
    </row>
    <row r="228" spans="1:8" ht="18.2" customHeight="1">
      <c r="A228" s="217" t="s">
        <v>109</v>
      </c>
      <c r="B228" s="290" t="s">
        <v>48</v>
      </c>
      <c r="C228" s="290"/>
      <c r="D228" s="291">
        <v>2</v>
      </c>
      <c r="E228" s="291"/>
      <c r="F228" s="291"/>
      <c r="G228" s="291">
        <v>5.228758230805397E-2</v>
      </c>
      <c r="H228" s="291"/>
    </row>
    <row r="229" spans="1:8" ht="18.2" customHeight="1">
      <c r="A229" s="215"/>
      <c r="B229" s="285" t="s">
        <v>21</v>
      </c>
      <c r="C229" s="285"/>
      <c r="D229" s="286">
        <v>23</v>
      </c>
      <c r="E229" s="286"/>
      <c r="F229" s="286"/>
      <c r="G229" s="287">
        <v>1.0739750005304805</v>
      </c>
      <c r="H229" s="287"/>
    </row>
    <row r="230" spans="1:8" ht="18.2" customHeight="1">
      <c r="A230" s="216"/>
      <c r="B230" s="288" t="s">
        <v>22</v>
      </c>
      <c r="C230" s="288"/>
      <c r="D230" s="289">
        <v>0</v>
      </c>
      <c r="E230" s="289"/>
      <c r="F230" s="289"/>
      <c r="G230" s="288"/>
      <c r="H230" s="288"/>
    </row>
    <row r="231" spans="1:8" ht="35.450000000000003" customHeight="1">
      <c r="A231" s="214"/>
      <c r="B231" s="214"/>
      <c r="C231" s="214"/>
      <c r="D231" s="214"/>
      <c r="E231" s="214"/>
      <c r="F231" s="214"/>
      <c r="G231" s="214"/>
      <c r="H231" s="214"/>
    </row>
    <row r="232" spans="1:8" ht="1.5" customHeight="1">
      <c r="A232" s="292" t="s">
        <v>110</v>
      </c>
      <c r="B232" s="292"/>
      <c r="C232" s="292"/>
      <c r="D232" s="292"/>
      <c r="E232" s="292"/>
      <c r="F232" s="292"/>
      <c r="G232" s="292"/>
      <c r="H232" s="292"/>
    </row>
    <row r="233" spans="1:8" ht="16.7" customHeight="1">
      <c r="A233" s="292"/>
      <c r="B233" s="292"/>
      <c r="C233" s="293"/>
      <c r="D233" s="293"/>
      <c r="E233" s="292"/>
      <c r="F233" s="292"/>
      <c r="G233" s="292"/>
      <c r="H233" s="292"/>
    </row>
    <row r="234" spans="1:8" ht="0.75" customHeight="1">
      <c r="A234" s="214"/>
      <c r="B234" s="214"/>
      <c r="C234" s="214"/>
      <c r="D234" s="214"/>
      <c r="E234" s="214"/>
      <c r="F234" s="214"/>
      <c r="G234" s="214"/>
      <c r="H234" s="214"/>
    </row>
    <row r="235" spans="1:8" ht="18.2" customHeight="1">
      <c r="A235" s="215" t="s">
        <v>16</v>
      </c>
      <c r="B235" s="285" t="s">
        <v>17</v>
      </c>
      <c r="C235" s="285"/>
      <c r="D235" s="294" t="s">
        <v>18</v>
      </c>
      <c r="E235" s="294"/>
      <c r="F235" s="294"/>
      <c r="G235" s="294" t="s">
        <v>19</v>
      </c>
      <c r="H235" s="294"/>
    </row>
    <row r="236" spans="1:8" ht="18.2" customHeight="1">
      <c r="A236" s="217" t="s">
        <v>78</v>
      </c>
      <c r="B236" s="290" t="s">
        <v>31</v>
      </c>
      <c r="C236" s="290"/>
      <c r="D236" s="291">
        <v>0.21081081032752991</v>
      </c>
      <c r="E236" s="291"/>
      <c r="F236" s="291"/>
      <c r="G236" s="291">
        <v>1.0976639576256275E-2</v>
      </c>
      <c r="H236" s="291"/>
    </row>
    <row r="237" spans="1:8" ht="26.45" customHeight="1">
      <c r="A237" s="217" t="s">
        <v>160</v>
      </c>
      <c r="B237" s="290" t="s">
        <v>27</v>
      </c>
      <c r="C237" s="290"/>
      <c r="D237" s="291">
        <v>2</v>
      </c>
      <c r="E237" s="291"/>
      <c r="F237" s="291"/>
      <c r="G237" s="291">
        <v>9.8508298397064209E-2</v>
      </c>
      <c r="H237" s="291"/>
    </row>
    <row r="238" spans="1:8" ht="18.2" customHeight="1">
      <c r="A238" s="217" t="s">
        <v>77</v>
      </c>
      <c r="B238" s="290" t="s">
        <v>27</v>
      </c>
      <c r="C238" s="290"/>
      <c r="D238" s="291">
        <v>3</v>
      </c>
      <c r="E238" s="291"/>
      <c r="F238" s="291"/>
      <c r="G238" s="291">
        <v>0.14776244759559631</v>
      </c>
      <c r="H238" s="291"/>
    </row>
    <row r="239" spans="1:8" ht="18.2" customHeight="1">
      <c r="A239" s="217" t="s">
        <v>77</v>
      </c>
      <c r="B239" s="290" t="s">
        <v>72</v>
      </c>
      <c r="C239" s="290"/>
      <c r="D239" s="291">
        <v>3</v>
      </c>
      <c r="E239" s="291"/>
      <c r="F239" s="291"/>
      <c r="G239" s="291">
        <v>0.14776244759559631</v>
      </c>
      <c r="H239" s="291"/>
    </row>
    <row r="240" spans="1:8" ht="18.2" customHeight="1">
      <c r="A240" s="217" t="s">
        <v>57</v>
      </c>
      <c r="B240" s="290" t="s">
        <v>27</v>
      </c>
      <c r="C240" s="290"/>
      <c r="D240" s="291">
        <v>1</v>
      </c>
      <c r="E240" s="291"/>
      <c r="F240" s="291"/>
      <c r="G240" s="291">
        <v>4.9254149198532104E-2</v>
      </c>
      <c r="H240" s="291"/>
    </row>
    <row r="241" spans="1:8" ht="25.7" customHeight="1">
      <c r="A241" s="217" t="s">
        <v>69</v>
      </c>
      <c r="B241" s="290" t="s">
        <v>72</v>
      </c>
      <c r="C241" s="290"/>
      <c r="D241" s="291">
        <v>2</v>
      </c>
      <c r="E241" s="291"/>
      <c r="F241" s="291"/>
      <c r="G241" s="291">
        <v>9.8508298397064209E-2</v>
      </c>
      <c r="H241" s="291"/>
    </row>
    <row r="242" spans="1:8" ht="26.45" customHeight="1">
      <c r="A242" s="217" t="s">
        <v>69</v>
      </c>
      <c r="B242" s="290" t="s">
        <v>74</v>
      </c>
      <c r="C242" s="290"/>
      <c r="D242" s="291">
        <v>2</v>
      </c>
      <c r="E242" s="291"/>
      <c r="F242" s="291"/>
      <c r="G242" s="291">
        <v>9.8508298397064209E-2</v>
      </c>
      <c r="H242" s="291"/>
    </row>
    <row r="243" spans="1:8" ht="18.2" customHeight="1">
      <c r="A243" s="217" t="s">
        <v>73</v>
      </c>
      <c r="B243" s="290" t="s">
        <v>56</v>
      </c>
      <c r="C243" s="290"/>
      <c r="D243" s="291">
        <v>4</v>
      </c>
      <c r="E243" s="291"/>
      <c r="F243" s="291"/>
      <c r="G243" s="291">
        <v>0.21052631735801697</v>
      </c>
      <c r="H243" s="291"/>
    </row>
    <row r="244" spans="1:8" ht="18.2" customHeight="1">
      <c r="A244" s="217" t="s">
        <v>73</v>
      </c>
      <c r="B244" s="290" t="s">
        <v>70</v>
      </c>
      <c r="C244" s="290"/>
      <c r="D244" s="291">
        <v>2</v>
      </c>
      <c r="E244" s="291"/>
      <c r="F244" s="291"/>
      <c r="G244" s="291">
        <v>9.8508298397064209E-2</v>
      </c>
      <c r="H244" s="291"/>
    </row>
    <row r="245" spans="1:8" ht="26.45" customHeight="1">
      <c r="A245" s="217" t="s">
        <v>71</v>
      </c>
      <c r="B245" s="290" t="s">
        <v>74</v>
      </c>
      <c r="C245" s="290"/>
      <c r="D245" s="291">
        <v>5</v>
      </c>
      <c r="E245" s="291"/>
      <c r="F245" s="291"/>
      <c r="G245" s="291">
        <v>0.24627076089382172</v>
      </c>
      <c r="H245" s="291"/>
    </row>
    <row r="246" spans="1:8" ht="25.7" customHeight="1">
      <c r="A246" s="217" t="s">
        <v>67</v>
      </c>
      <c r="B246" s="290" t="s">
        <v>111</v>
      </c>
      <c r="C246" s="290"/>
      <c r="D246" s="291">
        <v>1.2648649215698242</v>
      </c>
      <c r="E246" s="291"/>
      <c r="F246" s="291"/>
      <c r="G246" s="291">
        <v>6.58598393201828E-2</v>
      </c>
      <c r="H246" s="291"/>
    </row>
    <row r="247" spans="1:8" ht="18.2" customHeight="1">
      <c r="A247" s="215"/>
      <c r="B247" s="285" t="s">
        <v>21</v>
      </c>
      <c r="C247" s="285"/>
      <c r="D247" s="286">
        <v>25.475675731897351</v>
      </c>
      <c r="E247" s="286"/>
      <c r="F247" s="286"/>
      <c r="G247" s="287">
        <v>1.2724457951262591</v>
      </c>
      <c r="H247" s="287"/>
    </row>
    <row r="248" spans="1:8" ht="18.2" customHeight="1">
      <c r="A248" s="216"/>
      <c r="B248" s="288" t="s">
        <v>22</v>
      </c>
      <c r="C248" s="288"/>
      <c r="D248" s="289">
        <v>0</v>
      </c>
      <c r="E248" s="289"/>
      <c r="F248" s="289"/>
      <c r="G248" s="288"/>
      <c r="H248" s="288"/>
    </row>
    <row r="249" spans="1:8" ht="36.200000000000003" customHeight="1">
      <c r="A249" s="214"/>
      <c r="B249" s="214"/>
      <c r="C249" s="214"/>
      <c r="D249" s="214"/>
      <c r="E249" s="214"/>
      <c r="F249" s="214"/>
      <c r="G249" s="214"/>
      <c r="H249" s="214"/>
    </row>
    <row r="250" spans="1:8" ht="1.5" customHeight="1">
      <c r="A250" s="292" t="s">
        <v>112</v>
      </c>
      <c r="B250" s="292"/>
      <c r="C250" s="292"/>
      <c r="D250" s="292"/>
      <c r="E250" s="292"/>
      <c r="F250" s="292"/>
      <c r="G250" s="292"/>
      <c r="H250" s="292"/>
    </row>
    <row r="251" spans="1:8" ht="16.7" customHeight="1">
      <c r="A251" s="292"/>
      <c r="B251" s="292"/>
      <c r="C251" s="293"/>
      <c r="D251" s="293"/>
      <c r="E251" s="292"/>
      <c r="F251" s="292"/>
      <c r="G251" s="292"/>
      <c r="H251" s="292"/>
    </row>
    <row r="252" spans="1:8" ht="0.75" customHeight="1">
      <c r="A252" s="214"/>
      <c r="B252" s="214"/>
      <c r="C252" s="214"/>
      <c r="D252" s="214"/>
      <c r="E252" s="214"/>
      <c r="F252" s="214"/>
      <c r="G252" s="214"/>
      <c r="H252" s="214"/>
    </row>
    <row r="253" spans="1:8" ht="18.2" customHeight="1">
      <c r="A253" s="215" t="s">
        <v>16</v>
      </c>
      <c r="B253" s="285" t="s">
        <v>17</v>
      </c>
      <c r="C253" s="285"/>
      <c r="D253" s="294" t="s">
        <v>18</v>
      </c>
      <c r="E253" s="294"/>
      <c r="F253" s="294"/>
      <c r="G253" s="294" t="s">
        <v>19</v>
      </c>
      <c r="H253" s="294"/>
    </row>
    <row r="254" spans="1:8" ht="25.7" customHeight="1">
      <c r="A254" s="217" t="s">
        <v>116</v>
      </c>
      <c r="B254" s="290" t="s">
        <v>72</v>
      </c>
      <c r="C254" s="290"/>
      <c r="D254" s="291">
        <v>1</v>
      </c>
      <c r="E254" s="291"/>
      <c r="F254" s="291"/>
      <c r="G254" s="291">
        <v>3.8992870599031448E-2</v>
      </c>
      <c r="H254" s="291"/>
    </row>
    <row r="255" spans="1:8" ht="26.45" customHeight="1">
      <c r="A255" s="217" t="s">
        <v>116</v>
      </c>
      <c r="B255" s="290" t="s">
        <v>27</v>
      </c>
      <c r="C255" s="290"/>
      <c r="D255" s="291">
        <v>1</v>
      </c>
      <c r="E255" s="291"/>
      <c r="F255" s="291"/>
      <c r="G255" s="291">
        <v>3.8992870599031448E-2</v>
      </c>
      <c r="H255" s="291"/>
    </row>
    <row r="256" spans="1:8" ht="18.2" customHeight="1">
      <c r="A256" s="217" t="s">
        <v>117</v>
      </c>
      <c r="B256" s="290" t="s">
        <v>29</v>
      </c>
      <c r="C256" s="290"/>
      <c r="D256" s="291">
        <v>1</v>
      </c>
      <c r="E256" s="291"/>
      <c r="F256" s="291"/>
      <c r="G256" s="291">
        <v>3.8992870599031448E-2</v>
      </c>
      <c r="H256" s="291"/>
    </row>
    <row r="257" spans="1:8" ht="18.2" customHeight="1">
      <c r="A257" s="217" t="s">
        <v>117</v>
      </c>
      <c r="B257" s="290" t="s">
        <v>28</v>
      </c>
      <c r="C257" s="290"/>
      <c r="D257" s="291">
        <v>1</v>
      </c>
      <c r="E257" s="291"/>
      <c r="F257" s="291"/>
      <c r="G257" s="291">
        <v>3.8992870599031448E-2</v>
      </c>
      <c r="H257" s="291"/>
    </row>
    <row r="258" spans="1:8" ht="18.2" customHeight="1">
      <c r="A258" s="217" t="s">
        <v>35</v>
      </c>
      <c r="B258" s="290" t="s">
        <v>37</v>
      </c>
      <c r="C258" s="290"/>
      <c r="D258" s="291">
        <v>14.999999046325684</v>
      </c>
      <c r="E258" s="291"/>
      <c r="F258" s="291"/>
      <c r="G258" s="291">
        <v>0.62499994039535522</v>
      </c>
      <c r="H258" s="291"/>
    </row>
    <row r="259" spans="1:8" ht="18.2" customHeight="1">
      <c r="A259" s="217" t="s">
        <v>35</v>
      </c>
      <c r="B259" s="290" t="s">
        <v>127</v>
      </c>
      <c r="C259" s="290"/>
      <c r="D259" s="291">
        <v>2</v>
      </c>
      <c r="E259" s="291"/>
      <c r="F259" s="291"/>
      <c r="G259" s="291">
        <v>8.3333335816860199E-2</v>
      </c>
      <c r="H259" s="291"/>
    </row>
    <row r="260" spans="1:8" ht="18.2" customHeight="1">
      <c r="A260" s="217" t="s">
        <v>113</v>
      </c>
      <c r="B260" s="290" t="s">
        <v>72</v>
      </c>
      <c r="C260" s="290"/>
      <c r="D260" s="291">
        <v>2</v>
      </c>
      <c r="E260" s="291"/>
      <c r="F260" s="291"/>
      <c r="G260" s="291">
        <v>7.7985741198062897E-2</v>
      </c>
      <c r="H260" s="291"/>
    </row>
    <row r="261" spans="1:8" ht="18.2" customHeight="1">
      <c r="A261" s="217" t="s">
        <v>115</v>
      </c>
      <c r="B261" s="290" t="s">
        <v>43</v>
      </c>
      <c r="C261" s="290"/>
      <c r="D261" s="291">
        <v>1</v>
      </c>
      <c r="E261" s="291"/>
      <c r="F261" s="291"/>
      <c r="G261" s="291">
        <v>3.8992870599031448E-2</v>
      </c>
      <c r="H261" s="291"/>
    </row>
    <row r="262" spans="1:8" ht="18.2" customHeight="1">
      <c r="A262" s="217" t="s">
        <v>114</v>
      </c>
      <c r="B262" s="290" t="s">
        <v>49</v>
      </c>
      <c r="C262" s="290"/>
      <c r="D262" s="291">
        <v>1</v>
      </c>
      <c r="E262" s="291"/>
      <c r="F262" s="291"/>
      <c r="G262" s="291">
        <v>1.9607843831181526E-2</v>
      </c>
      <c r="H262" s="291"/>
    </row>
    <row r="263" spans="1:8" ht="18.2" customHeight="1">
      <c r="A263" s="217" t="s">
        <v>118</v>
      </c>
      <c r="B263" s="290" t="s">
        <v>33</v>
      </c>
      <c r="C263" s="290"/>
      <c r="D263" s="291">
        <v>1</v>
      </c>
      <c r="E263" s="291"/>
      <c r="F263" s="291"/>
      <c r="G263" s="291">
        <v>4.1221033781766891E-2</v>
      </c>
      <c r="H263" s="291"/>
    </row>
    <row r="264" spans="1:8" ht="18.2" customHeight="1">
      <c r="A264" s="217" t="s">
        <v>118</v>
      </c>
      <c r="B264" s="290" t="s">
        <v>31</v>
      </c>
      <c r="C264" s="290"/>
      <c r="D264" s="291">
        <v>1</v>
      </c>
      <c r="E264" s="291"/>
      <c r="F264" s="291"/>
      <c r="G264" s="291">
        <v>4.1221033781766891E-2</v>
      </c>
      <c r="H264" s="291"/>
    </row>
    <row r="265" spans="1:8" ht="18.2" customHeight="1">
      <c r="A265" s="217" t="s">
        <v>118</v>
      </c>
      <c r="B265" s="290" t="s">
        <v>55</v>
      </c>
      <c r="C265" s="290"/>
      <c r="D265" s="291">
        <v>1</v>
      </c>
      <c r="E265" s="291"/>
      <c r="F265" s="291"/>
      <c r="G265" s="291">
        <v>3.8992870599031448E-2</v>
      </c>
      <c r="H265" s="291"/>
    </row>
    <row r="266" spans="1:8" ht="18.2" customHeight="1">
      <c r="A266" s="217" t="s">
        <v>118</v>
      </c>
      <c r="B266" s="290" t="s">
        <v>29</v>
      </c>
      <c r="C266" s="290"/>
      <c r="D266" s="291">
        <v>1</v>
      </c>
      <c r="E266" s="291"/>
      <c r="F266" s="291"/>
      <c r="G266" s="291">
        <v>3.8992870599031448E-2</v>
      </c>
      <c r="H266" s="291"/>
    </row>
    <row r="267" spans="1:8" ht="18.2" customHeight="1">
      <c r="A267" s="215"/>
      <c r="B267" s="285" t="s">
        <v>21</v>
      </c>
      <c r="C267" s="285"/>
      <c r="D267" s="286">
        <v>28.999999046325701</v>
      </c>
      <c r="E267" s="286"/>
      <c r="F267" s="286"/>
      <c r="G267" s="287">
        <v>1.1613190229982131</v>
      </c>
      <c r="H267" s="287"/>
    </row>
    <row r="268" spans="1:8" ht="18.2" customHeight="1">
      <c r="A268" s="216"/>
      <c r="B268" s="288" t="s">
        <v>22</v>
      </c>
      <c r="C268" s="288"/>
      <c r="D268" s="289">
        <v>0</v>
      </c>
      <c r="E268" s="289"/>
      <c r="F268" s="289"/>
      <c r="G268" s="288"/>
      <c r="H268" s="288"/>
    </row>
    <row r="269" spans="1:8" ht="35.450000000000003" customHeight="1">
      <c r="A269" s="214"/>
      <c r="B269" s="214"/>
      <c r="C269" s="214"/>
      <c r="D269" s="214"/>
      <c r="E269" s="214"/>
      <c r="F269" s="214"/>
      <c r="G269" s="214"/>
      <c r="H269" s="214"/>
    </row>
    <row r="270" spans="1:8" ht="1.5" customHeight="1">
      <c r="A270" s="292" t="s">
        <v>119</v>
      </c>
      <c r="B270" s="292"/>
      <c r="C270" s="292"/>
      <c r="D270" s="292"/>
      <c r="E270" s="292"/>
      <c r="F270" s="292"/>
      <c r="G270" s="292"/>
      <c r="H270" s="292"/>
    </row>
    <row r="271" spans="1:8" ht="16.7" customHeight="1">
      <c r="A271" s="292"/>
      <c r="B271" s="292"/>
      <c r="C271" s="293"/>
      <c r="D271" s="293"/>
      <c r="E271" s="292"/>
      <c r="F271" s="292"/>
      <c r="G271" s="292"/>
      <c r="H271" s="292"/>
    </row>
    <row r="272" spans="1:8" ht="0.75" customHeight="1">
      <c r="A272" s="214"/>
      <c r="B272" s="214"/>
      <c r="C272" s="214"/>
      <c r="D272" s="214"/>
      <c r="E272" s="214"/>
      <c r="F272" s="214"/>
      <c r="G272" s="214"/>
      <c r="H272" s="214"/>
    </row>
    <row r="273" spans="1:8" ht="18.2" customHeight="1">
      <c r="A273" s="215" t="s">
        <v>16</v>
      </c>
      <c r="B273" s="285" t="s">
        <v>17</v>
      </c>
      <c r="C273" s="285"/>
      <c r="D273" s="294" t="s">
        <v>18</v>
      </c>
      <c r="E273" s="294"/>
      <c r="F273" s="294"/>
      <c r="G273" s="294" t="s">
        <v>19</v>
      </c>
      <c r="H273" s="294"/>
    </row>
    <row r="274" spans="1:8" ht="18.2" customHeight="1">
      <c r="A274" s="217" t="s">
        <v>122</v>
      </c>
      <c r="B274" s="290" t="s">
        <v>65</v>
      </c>
      <c r="C274" s="290"/>
      <c r="D274" s="291">
        <v>1</v>
      </c>
      <c r="E274" s="291"/>
      <c r="F274" s="291"/>
      <c r="G274" s="291">
        <v>5.55555559694767E-2</v>
      </c>
      <c r="H274" s="291"/>
    </row>
    <row r="275" spans="1:8" ht="18.2" customHeight="1">
      <c r="A275" s="217" t="s">
        <v>120</v>
      </c>
      <c r="B275" s="290" t="s">
        <v>121</v>
      </c>
      <c r="C275" s="290"/>
      <c r="D275" s="291">
        <v>5</v>
      </c>
      <c r="E275" s="291"/>
      <c r="F275" s="291"/>
      <c r="G275" s="291">
        <v>0.22727273404598236</v>
      </c>
      <c r="H275" s="291"/>
    </row>
    <row r="276" spans="1:8" ht="18.2" customHeight="1">
      <c r="A276" s="217" t="s">
        <v>124</v>
      </c>
      <c r="B276" s="290" t="s">
        <v>125</v>
      </c>
      <c r="C276" s="290"/>
      <c r="D276" s="291">
        <v>51</v>
      </c>
      <c r="E276" s="291"/>
      <c r="F276" s="291"/>
      <c r="G276" s="291">
        <v>7.083333283662796E-2</v>
      </c>
      <c r="H276" s="291"/>
    </row>
    <row r="277" spans="1:8" ht="18.2" customHeight="1">
      <c r="A277" s="217" t="s">
        <v>83</v>
      </c>
      <c r="B277" s="290" t="s">
        <v>123</v>
      </c>
      <c r="C277" s="290"/>
      <c r="D277" s="291">
        <v>6</v>
      </c>
      <c r="E277" s="291"/>
      <c r="F277" s="291"/>
      <c r="G277" s="291">
        <v>0.28074866533279419</v>
      </c>
      <c r="H277" s="291"/>
    </row>
    <row r="278" spans="1:8" ht="18.2" customHeight="1">
      <c r="A278" s="217" t="s">
        <v>80</v>
      </c>
      <c r="B278" s="290" t="s">
        <v>43</v>
      </c>
      <c r="C278" s="290"/>
      <c r="D278" s="291">
        <v>6</v>
      </c>
      <c r="E278" s="291"/>
      <c r="F278" s="291"/>
      <c r="G278" s="291">
        <v>0.28074866533279419</v>
      </c>
      <c r="H278" s="291"/>
    </row>
    <row r="279" spans="1:8" ht="18.2" customHeight="1">
      <c r="A279" s="217" t="s">
        <v>80</v>
      </c>
      <c r="B279" s="290" t="s">
        <v>123</v>
      </c>
      <c r="C279" s="290"/>
      <c r="D279" s="291">
        <v>6</v>
      </c>
      <c r="E279" s="291"/>
      <c r="F279" s="291"/>
      <c r="G279" s="291">
        <v>0.28074866533279419</v>
      </c>
      <c r="H279" s="291"/>
    </row>
    <row r="280" spans="1:8" ht="18.2" customHeight="1">
      <c r="A280" s="215"/>
      <c r="B280" s="285" t="s">
        <v>21</v>
      </c>
      <c r="C280" s="285"/>
      <c r="D280" s="286">
        <v>24</v>
      </c>
      <c r="E280" s="286"/>
      <c r="F280" s="286"/>
      <c r="G280" s="287">
        <v>1.1959076188504687</v>
      </c>
      <c r="H280" s="287"/>
    </row>
    <row r="281" spans="1:8" ht="18.2" customHeight="1">
      <c r="A281" s="216"/>
      <c r="B281" s="288" t="s">
        <v>22</v>
      </c>
      <c r="C281" s="288"/>
      <c r="D281" s="289">
        <v>51</v>
      </c>
      <c r="E281" s="289"/>
      <c r="F281" s="289"/>
      <c r="G281" s="288"/>
      <c r="H281" s="288"/>
    </row>
    <row r="282" spans="1:8" ht="36.200000000000003" customHeight="1">
      <c r="A282" s="214"/>
      <c r="B282" s="214"/>
      <c r="C282" s="214"/>
      <c r="D282" s="214"/>
      <c r="E282" s="214"/>
      <c r="F282" s="214"/>
      <c r="G282" s="214"/>
      <c r="H282" s="214"/>
    </row>
    <row r="283" spans="1:8" ht="1.5" customHeight="1">
      <c r="A283" s="292" t="s">
        <v>126</v>
      </c>
      <c r="B283" s="292"/>
      <c r="C283" s="292"/>
      <c r="D283" s="292"/>
      <c r="E283" s="292"/>
      <c r="F283" s="292"/>
      <c r="G283" s="292"/>
      <c r="H283" s="292"/>
    </row>
    <row r="284" spans="1:8" ht="16.7" customHeight="1">
      <c r="A284" s="292"/>
      <c r="B284" s="292"/>
      <c r="C284" s="293"/>
      <c r="D284" s="293"/>
      <c r="E284" s="292"/>
      <c r="F284" s="292"/>
      <c r="G284" s="292"/>
      <c r="H284" s="292"/>
    </row>
    <row r="285" spans="1:8" ht="0.75" customHeight="1">
      <c r="A285" s="214"/>
      <c r="B285" s="214"/>
      <c r="C285" s="214"/>
      <c r="D285" s="214"/>
      <c r="E285" s="214"/>
      <c r="F285" s="214"/>
      <c r="G285" s="214"/>
      <c r="H285" s="214"/>
    </row>
    <row r="286" spans="1:8" ht="18.2" customHeight="1">
      <c r="A286" s="215" t="s">
        <v>16</v>
      </c>
      <c r="B286" s="285" t="s">
        <v>17</v>
      </c>
      <c r="C286" s="285"/>
      <c r="D286" s="294" t="s">
        <v>18</v>
      </c>
      <c r="E286" s="294"/>
      <c r="F286" s="294"/>
      <c r="G286" s="294" t="s">
        <v>19</v>
      </c>
      <c r="H286" s="294"/>
    </row>
    <row r="287" spans="1:8" ht="18.2" customHeight="1">
      <c r="A287" s="217" t="s">
        <v>35</v>
      </c>
      <c r="B287" s="290" t="s">
        <v>36</v>
      </c>
      <c r="C287" s="290"/>
      <c r="D287" s="291">
        <v>13</v>
      </c>
      <c r="E287" s="291"/>
      <c r="F287" s="291"/>
      <c r="G287" s="291">
        <v>0.51999998092651367</v>
      </c>
      <c r="H287" s="291"/>
    </row>
    <row r="288" spans="1:8" ht="18.2" customHeight="1">
      <c r="A288" s="217" t="s">
        <v>94</v>
      </c>
      <c r="B288" s="290" t="s">
        <v>95</v>
      </c>
      <c r="C288" s="290"/>
      <c r="D288" s="291">
        <v>8</v>
      </c>
      <c r="E288" s="291"/>
      <c r="F288" s="291"/>
      <c r="G288" s="291">
        <v>0.31999999284744263</v>
      </c>
      <c r="H288" s="291"/>
    </row>
    <row r="289" spans="1:8" ht="18.2" customHeight="1">
      <c r="A289" s="217" t="s">
        <v>96</v>
      </c>
      <c r="B289" s="290" t="s">
        <v>128</v>
      </c>
      <c r="C289" s="290"/>
      <c r="D289" s="291">
        <v>3</v>
      </c>
      <c r="E289" s="291"/>
      <c r="F289" s="291"/>
      <c r="G289" s="291">
        <v>0.11871657520532608</v>
      </c>
      <c r="H289" s="291"/>
    </row>
    <row r="290" spans="1:8" ht="18.2" customHeight="1">
      <c r="A290" s="217" t="s">
        <v>96</v>
      </c>
      <c r="B290" s="290" t="s">
        <v>129</v>
      </c>
      <c r="C290" s="290"/>
      <c r="D290" s="291">
        <v>3</v>
      </c>
      <c r="E290" s="291"/>
      <c r="F290" s="291"/>
      <c r="G290" s="291">
        <v>0.11229945719242096</v>
      </c>
      <c r="H290" s="291"/>
    </row>
    <row r="291" spans="1:8" ht="18.2" customHeight="1">
      <c r="A291" s="217" t="s">
        <v>96</v>
      </c>
      <c r="B291" s="290" t="s">
        <v>130</v>
      </c>
      <c r="C291" s="290"/>
      <c r="D291" s="291">
        <v>3</v>
      </c>
      <c r="E291" s="291"/>
      <c r="F291" s="291"/>
      <c r="G291" s="291">
        <v>0.11999999731779099</v>
      </c>
      <c r="H291" s="291"/>
    </row>
    <row r="292" spans="1:8" ht="18.2" customHeight="1">
      <c r="A292" s="215"/>
      <c r="B292" s="285" t="s">
        <v>21</v>
      </c>
      <c r="C292" s="285"/>
      <c r="D292" s="286">
        <v>30</v>
      </c>
      <c r="E292" s="286"/>
      <c r="F292" s="286"/>
      <c r="G292" s="287">
        <v>1.191016003489495</v>
      </c>
      <c r="H292" s="287"/>
    </row>
    <row r="293" spans="1:8" ht="18.2" customHeight="1">
      <c r="A293" s="216"/>
      <c r="B293" s="288" t="s">
        <v>22</v>
      </c>
      <c r="C293" s="288"/>
      <c r="D293" s="289">
        <v>0</v>
      </c>
      <c r="E293" s="289"/>
      <c r="F293" s="289"/>
      <c r="G293" s="288"/>
      <c r="H293" s="288"/>
    </row>
    <row r="294" spans="1:8" ht="35.450000000000003" customHeight="1">
      <c r="A294" s="214"/>
      <c r="B294" s="214"/>
      <c r="C294" s="214"/>
      <c r="D294" s="214"/>
      <c r="E294" s="214"/>
      <c r="F294" s="214"/>
      <c r="G294" s="214"/>
      <c r="H294" s="214"/>
    </row>
    <row r="295" spans="1:8" ht="1.5" customHeight="1">
      <c r="A295" s="292" t="s">
        <v>131</v>
      </c>
      <c r="B295" s="292"/>
      <c r="C295" s="292"/>
      <c r="D295" s="292"/>
      <c r="E295" s="292"/>
      <c r="F295" s="292"/>
      <c r="G295" s="292"/>
      <c r="H295" s="292"/>
    </row>
    <row r="296" spans="1:8" ht="16.7" customHeight="1">
      <c r="A296" s="292"/>
      <c r="B296" s="292"/>
      <c r="C296" s="293"/>
      <c r="D296" s="293"/>
      <c r="E296" s="292"/>
      <c r="F296" s="292"/>
      <c r="G296" s="292"/>
      <c r="H296" s="292"/>
    </row>
    <row r="297" spans="1:8" ht="0.75" customHeight="1">
      <c r="A297" s="214"/>
      <c r="B297" s="214"/>
      <c r="C297" s="214"/>
      <c r="D297" s="214"/>
      <c r="E297" s="214"/>
      <c r="F297" s="214"/>
      <c r="G297" s="214"/>
      <c r="H297" s="214"/>
    </row>
    <row r="298" spans="1:8" ht="18.2" customHeight="1">
      <c r="A298" s="215" t="s">
        <v>16</v>
      </c>
      <c r="B298" s="285" t="s">
        <v>17</v>
      </c>
      <c r="C298" s="285"/>
      <c r="D298" s="294" t="s">
        <v>18</v>
      </c>
      <c r="E298" s="294"/>
      <c r="F298" s="294"/>
      <c r="G298" s="294" t="s">
        <v>19</v>
      </c>
      <c r="H298" s="294"/>
    </row>
    <row r="299" spans="1:8" ht="18.2" customHeight="1">
      <c r="A299" s="217" t="s">
        <v>132</v>
      </c>
      <c r="B299" s="290"/>
      <c r="C299" s="290"/>
      <c r="D299" s="291">
        <v>29.999998092651367</v>
      </c>
      <c r="E299" s="291"/>
      <c r="F299" s="291"/>
      <c r="G299" s="291">
        <v>0.99999994039535522</v>
      </c>
      <c r="H299" s="291"/>
    </row>
    <row r="300" spans="1:8" ht="18.2" customHeight="1">
      <c r="A300" s="215"/>
      <c r="B300" s="285" t="s">
        <v>21</v>
      </c>
      <c r="C300" s="285"/>
      <c r="D300" s="286">
        <v>29.999998092651399</v>
      </c>
      <c r="E300" s="286"/>
      <c r="F300" s="286"/>
      <c r="G300" s="287">
        <v>0.999999940395355</v>
      </c>
      <c r="H300" s="287"/>
    </row>
    <row r="301" spans="1:8" ht="18.2" customHeight="1">
      <c r="A301" s="216"/>
      <c r="B301" s="288" t="s">
        <v>22</v>
      </c>
      <c r="C301" s="288"/>
      <c r="D301" s="289">
        <v>0</v>
      </c>
      <c r="E301" s="289"/>
      <c r="F301" s="289"/>
      <c r="G301" s="288"/>
      <c r="H301" s="288"/>
    </row>
    <row r="302" spans="1:8" ht="36.200000000000003" customHeight="1">
      <c r="A302" s="214"/>
      <c r="B302" s="214"/>
      <c r="C302" s="214"/>
      <c r="D302" s="214"/>
      <c r="E302" s="214"/>
      <c r="F302" s="214"/>
      <c r="G302" s="214"/>
      <c r="H302" s="214"/>
    </row>
    <row r="303" spans="1:8" ht="0.75" customHeight="1">
      <c r="A303" s="292" t="s">
        <v>133</v>
      </c>
      <c r="B303" s="292"/>
      <c r="C303" s="292"/>
      <c r="D303" s="292"/>
      <c r="E303" s="292"/>
      <c r="F303" s="292"/>
      <c r="G303" s="292"/>
      <c r="H303" s="292"/>
    </row>
    <row r="304" spans="1:8" ht="17.45" customHeight="1">
      <c r="A304" s="292"/>
      <c r="B304" s="292"/>
      <c r="C304" s="293"/>
      <c r="D304" s="293"/>
      <c r="E304" s="292"/>
      <c r="F304" s="292"/>
      <c r="G304" s="292"/>
      <c r="H304" s="292"/>
    </row>
    <row r="305" spans="1:8" ht="18.2" customHeight="1">
      <c r="A305" s="215" t="s">
        <v>16</v>
      </c>
      <c r="B305" s="285" t="s">
        <v>17</v>
      </c>
      <c r="C305" s="285"/>
      <c r="D305" s="294" t="s">
        <v>18</v>
      </c>
      <c r="E305" s="294"/>
      <c r="F305" s="294"/>
      <c r="G305" s="294" t="s">
        <v>19</v>
      </c>
      <c r="H305" s="294"/>
    </row>
    <row r="306" spans="1:8" ht="18.2" customHeight="1">
      <c r="A306" s="217" t="s">
        <v>134</v>
      </c>
      <c r="B306" s="290" t="s">
        <v>30</v>
      </c>
      <c r="C306" s="290"/>
      <c r="D306" s="291">
        <v>3</v>
      </c>
      <c r="E306" s="291"/>
      <c r="F306" s="291"/>
      <c r="G306" s="291">
        <v>0.1666666716337204</v>
      </c>
      <c r="H306" s="291"/>
    </row>
    <row r="307" spans="1:8" ht="18.2" customHeight="1">
      <c r="A307" s="217" t="s">
        <v>134</v>
      </c>
      <c r="B307" s="290" t="s">
        <v>29</v>
      </c>
      <c r="C307" s="290"/>
      <c r="D307" s="291">
        <v>1</v>
      </c>
      <c r="E307" s="291"/>
      <c r="F307" s="291"/>
      <c r="G307" s="291">
        <v>5.1990490406751633E-2</v>
      </c>
      <c r="H307" s="291"/>
    </row>
    <row r="308" spans="1:8" ht="18.2" customHeight="1">
      <c r="A308" s="217" t="s">
        <v>134</v>
      </c>
      <c r="B308" s="290" t="s">
        <v>27</v>
      </c>
      <c r="C308" s="290"/>
      <c r="D308" s="291">
        <v>2</v>
      </c>
      <c r="E308" s="291"/>
      <c r="F308" s="291"/>
      <c r="G308" s="291">
        <v>0.10398098081350327</v>
      </c>
      <c r="H308" s="291"/>
    </row>
    <row r="309" spans="1:8" ht="18.2" customHeight="1">
      <c r="A309" s="217" t="s">
        <v>134</v>
      </c>
      <c r="B309" s="290" t="s">
        <v>28</v>
      </c>
      <c r="C309" s="290"/>
      <c r="D309" s="291">
        <v>1</v>
      </c>
      <c r="E309" s="291"/>
      <c r="F309" s="291"/>
      <c r="G309" s="291">
        <v>5.1990490406751633E-2</v>
      </c>
      <c r="H309" s="291"/>
    </row>
    <row r="310" spans="1:8" ht="18.2" customHeight="1">
      <c r="A310" s="217" t="s">
        <v>134</v>
      </c>
      <c r="B310" s="290" t="s">
        <v>55</v>
      </c>
      <c r="C310" s="290"/>
      <c r="D310" s="291">
        <v>1</v>
      </c>
      <c r="E310" s="291"/>
      <c r="F310" s="291"/>
      <c r="G310" s="291">
        <v>5.1990490406751633E-2</v>
      </c>
      <c r="H310" s="291"/>
    </row>
    <row r="311" spans="1:8" ht="18.2" customHeight="1">
      <c r="A311" s="217" t="s">
        <v>134</v>
      </c>
      <c r="B311" s="290" t="s">
        <v>42</v>
      </c>
      <c r="C311" s="290"/>
      <c r="D311" s="291">
        <v>2</v>
      </c>
      <c r="E311" s="291"/>
      <c r="F311" s="291"/>
      <c r="G311" s="291">
        <v>0.10992275178432465</v>
      </c>
      <c r="H311" s="291"/>
    </row>
    <row r="312" spans="1:8" ht="18.2" customHeight="1">
      <c r="A312" s="217" t="s">
        <v>134</v>
      </c>
      <c r="B312" s="290" t="s">
        <v>31</v>
      </c>
      <c r="C312" s="290"/>
      <c r="D312" s="291">
        <v>1</v>
      </c>
      <c r="E312" s="291"/>
      <c r="F312" s="291"/>
      <c r="G312" s="291">
        <v>5.4961375892162323E-2</v>
      </c>
      <c r="H312" s="291"/>
    </row>
    <row r="313" spans="1:8" ht="18.2" customHeight="1">
      <c r="A313" s="217" t="s">
        <v>134</v>
      </c>
      <c r="B313" s="290" t="s">
        <v>52</v>
      </c>
      <c r="C313" s="290"/>
      <c r="D313" s="291">
        <v>2</v>
      </c>
      <c r="E313" s="291"/>
      <c r="F313" s="291"/>
      <c r="G313" s="291">
        <v>0.10992275178432465</v>
      </c>
      <c r="H313" s="291"/>
    </row>
    <row r="314" spans="1:8" ht="18.2" customHeight="1">
      <c r="A314" s="217" t="s">
        <v>134</v>
      </c>
      <c r="B314" s="290" t="s">
        <v>33</v>
      </c>
      <c r="C314" s="290"/>
      <c r="D314" s="291">
        <v>1</v>
      </c>
      <c r="E314" s="291"/>
      <c r="F314" s="291"/>
      <c r="G314" s="291">
        <v>5.4961375892162323E-2</v>
      </c>
      <c r="H314" s="291"/>
    </row>
    <row r="315" spans="1:8" ht="18.2" customHeight="1">
      <c r="A315" s="215"/>
      <c r="B315" s="285" t="s">
        <v>21</v>
      </c>
      <c r="C315" s="285"/>
      <c r="D315" s="286">
        <v>14</v>
      </c>
      <c r="E315" s="286"/>
      <c r="F315" s="286"/>
      <c r="G315" s="287">
        <v>0.75638737902045239</v>
      </c>
      <c r="H315" s="287"/>
    </row>
    <row r="316" spans="1:8" ht="18.2" customHeight="1">
      <c r="A316" s="216"/>
      <c r="B316" s="288" t="s">
        <v>22</v>
      </c>
      <c r="C316" s="288"/>
      <c r="D316" s="289">
        <v>0</v>
      </c>
      <c r="E316" s="289"/>
      <c r="F316" s="289"/>
      <c r="G316" s="288"/>
      <c r="H316" s="288"/>
    </row>
    <row r="317" spans="1:8" ht="36.200000000000003" customHeight="1">
      <c r="A317" s="214"/>
      <c r="B317" s="214"/>
      <c r="C317" s="214"/>
      <c r="D317" s="214"/>
      <c r="E317" s="214"/>
      <c r="F317" s="214"/>
      <c r="G317" s="214"/>
      <c r="H317" s="214"/>
    </row>
    <row r="318" spans="1:8" ht="1.5" customHeight="1">
      <c r="A318" s="292" t="s">
        <v>135</v>
      </c>
      <c r="B318" s="292"/>
      <c r="C318" s="292"/>
      <c r="D318" s="292"/>
      <c r="E318" s="292"/>
      <c r="F318" s="292"/>
      <c r="G318" s="292"/>
      <c r="H318" s="292"/>
    </row>
    <row r="319" spans="1:8" ht="16.7" customHeight="1">
      <c r="A319" s="292"/>
      <c r="B319" s="292"/>
      <c r="C319" s="293"/>
      <c r="D319" s="293"/>
      <c r="E319" s="292"/>
      <c r="F319" s="292"/>
      <c r="G319" s="292"/>
      <c r="H319" s="292"/>
    </row>
    <row r="320" spans="1:8" ht="0.75" customHeight="1">
      <c r="A320" s="214"/>
      <c r="B320" s="214"/>
      <c r="C320" s="214"/>
      <c r="D320" s="214"/>
      <c r="E320" s="214"/>
      <c r="F320" s="214"/>
      <c r="G320" s="214"/>
      <c r="H320" s="214"/>
    </row>
    <row r="321" spans="1:8" ht="18.2" customHeight="1">
      <c r="A321" s="215" t="s">
        <v>16</v>
      </c>
      <c r="B321" s="285" t="s">
        <v>17</v>
      </c>
      <c r="C321" s="285"/>
      <c r="D321" s="294" t="s">
        <v>18</v>
      </c>
      <c r="E321" s="294"/>
      <c r="F321" s="294"/>
      <c r="G321" s="294" t="s">
        <v>19</v>
      </c>
      <c r="H321" s="294"/>
    </row>
    <row r="322" spans="1:8" ht="18.2" customHeight="1">
      <c r="A322" s="217" t="s">
        <v>47</v>
      </c>
      <c r="B322" s="290" t="s">
        <v>48</v>
      </c>
      <c r="C322" s="290"/>
      <c r="D322" s="291">
        <v>1</v>
      </c>
      <c r="E322" s="291"/>
      <c r="F322" s="291"/>
      <c r="G322" s="291">
        <v>1.9607843831181526E-2</v>
      </c>
      <c r="H322" s="291"/>
    </row>
    <row r="323" spans="1:8" ht="18.2" customHeight="1">
      <c r="A323" s="217" t="s">
        <v>136</v>
      </c>
      <c r="B323" s="290" t="s">
        <v>49</v>
      </c>
      <c r="C323" s="290"/>
      <c r="D323" s="291">
        <v>1</v>
      </c>
      <c r="E323" s="291"/>
      <c r="F323" s="291"/>
      <c r="G323" s="291">
        <v>1.9607843831181526E-2</v>
      </c>
      <c r="H323" s="291"/>
    </row>
    <row r="324" spans="1:8" ht="18.2" customHeight="1">
      <c r="A324" s="217" t="s">
        <v>136</v>
      </c>
      <c r="B324" s="290" t="s">
        <v>49</v>
      </c>
      <c r="C324" s="290"/>
      <c r="D324" s="291">
        <v>1</v>
      </c>
      <c r="E324" s="291"/>
      <c r="F324" s="291"/>
      <c r="G324" s="291">
        <v>2.2058822214603424E-2</v>
      </c>
      <c r="H324" s="291"/>
    </row>
    <row r="325" spans="1:8" ht="18.2" customHeight="1">
      <c r="A325" s="217" t="s">
        <v>50</v>
      </c>
      <c r="B325" s="290" t="s">
        <v>49</v>
      </c>
      <c r="C325" s="290"/>
      <c r="D325" s="291">
        <v>1</v>
      </c>
      <c r="E325" s="291"/>
      <c r="F325" s="291"/>
      <c r="G325" s="291">
        <v>1.9607843831181526E-2</v>
      </c>
      <c r="H325" s="291"/>
    </row>
    <row r="326" spans="1:8" ht="18.2" customHeight="1">
      <c r="A326" s="217" t="s">
        <v>50</v>
      </c>
      <c r="B326" s="290" t="s">
        <v>49</v>
      </c>
      <c r="C326" s="290"/>
      <c r="D326" s="291">
        <v>1</v>
      </c>
      <c r="E326" s="291"/>
      <c r="F326" s="291"/>
      <c r="G326" s="291">
        <v>2.2058822214603424E-2</v>
      </c>
      <c r="H326" s="291"/>
    </row>
    <row r="327" spans="1:8" ht="18.2" customHeight="1">
      <c r="A327" s="217" t="s">
        <v>94</v>
      </c>
      <c r="B327" s="290" t="s">
        <v>95</v>
      </c>
      <c r="C327" s="290"/>
      <c r="D327" s="291">
        <v>8</v>
      </c>
      <c r="E327" s="291"/>
      <c r="F327" s="291"/>
      <c r="G327" s="291">
        <v>0.3333333432674408</v>
      </c>
      <c r="H327" s="291"/>
    </row>
    <row r="328" spans="1:8" ht="18.2" customHeight="1">
      <c r="A328" s="217" t="s">
        <v>140</v>
      </c>
      <c r="B328" s="290" t="s">
        <v>48</v>
      </c>
      <c r="C328" s="290"/>
      <c r="D328" s="291">
        <v>1</v>
      </c>
      <c r="E328" s="291"/>
      <c r="F328" s="291"/>
      <c r="G328" s="291">
        <v>1.9607843831181526E-2</v>
      </c>
      <c r="H328" s="291"/>
    </row>
    <row r="329" spans="1:8" ht="18.2" customHeight="1">
      <c r="A329" s="217" t="s">
        <v>140</v>
      </c>
      <c r="B329" s="290" t="s">
        <v>48</v>
      </c>
      <c r="C329" s="290"/>
      <c r="D329" s="291">
        <v>1</v>
      </c>
      <c r="E329" s="291"/>
      <c r="F329" s="291"/>
      <c r="G329" s="291">
        <v>2.2058824077248573E-2</v>
      </c>
      <c r="H329" s="291"/>
    </row>
    <row r="330" spans="1:8" ht="18.2" customHeight="1">
      <c r="A330" s="217" t="s">
        <v>137</v>
      </c>
      <c r="B330" s="290" t="s">
        <v>48</v>
      </c>
      <c r="C330" s="290"/>
      <c r="D330" s="291">
        <v>1</v>
      </c>
      <c r="E330" s="291"/>
      <c r="F330" s="291"/>
      <c r="G330" s="291">
        <v>1.9607841968536377E-2</v>
      </c>
      <c r="H330" s="291"/>
    </row>
    <row r="331" spans="1:8" ht="18.2" customHeight="1">
      <c r="A331" s="217" t="s">
        <v>137</v>
      </c>
      <c r="B331" s="290" t="s">
        <v>48</v>
      </c>
      <c r="C331" s="290"/>
      <c r="D331" s="291">
        <v>1</v>
      </c>
      <c r="E331" s="291"/>
      <c r="F331" s="291"/>
      <c r="G331" s="291">
        <v>2.2058822214603424E-2</v>
      </c>
      <c r="H331" s="291"/>
    </row>
    <row r="332" spans="1:8" ht="18.2" customHeight="1">
      <c r="A332" s="217" t="s">
        <v>137</v>
      </c>
      <c r="B332" s="290" t="s">
        <v>138</v>
      </c>
      <c r="C332" s="290"/>
      <c r="D332" s="291">
        <v>1</v>
      </c>
      <c r="E332" s="291"/>
      <c r="F332" s="291"/>
      <c r="G332" s="291">
        <v>1.9607841968536377E-2</v>
      </c>
      <c r="H332" s="291"/>
    </row>
    <row r="333" spans="1:8" ht="18.2" customHeight="1">
      <c r="A333" s="217" t="s">
        <v>137</v>
      </c>
      <c r="B333" s="290" t="s">
        <v>138</v>
      </c>
      <c r="C333" s="290"/>
      <c r="D333" s="291">
        <v>1</v>
      </c>
      <c r="E333" s="291"/>
      <c r="F333" s="291"/>
      <c r="G333" s="291">
        <v>2.2058822214603424E-2</v>
      </c>
      <c r="H333" s="291"/>
    </row>
    <row r="334" spans="1:8" ht="18.2" customHeight="1">
      <c r="A334" s="217" t="s">
        <v>137</v>
      </c>
      <c r="B334" s="290" t="s">
        <v>139</v>
      </c>
      <c r="C334" s="290"/>
      <c r="D334" s="291">
        <v>1</v>
      </c>
      <c r="E334" s="291"/>
      <c r="F334" s="291"/>
      <c r="G334" s="291">
        <v>1.9607841968536377E-2</v>
      </c>
      <c r="H334" s="291"/>
    </row>
    <row r="335" spans="1:8" ht="18.2" customHeight="1">
      <c r="A335" s="217" t="s">
        <v>137</v>
      </c>
      <c r="B335" s="290" t="s">
        <v>139</v>
      </c>
      <c r="C335" s="290"/>
      <c r="D335" s="291">
        <v>1</v>
      </c>
      <c r="E335" s="291"/>
      <c r="F335" s="291"/>
      <c r="G335" s="291">
        <v>2.2058822214603424E-2</v>
      </c>
      <c r="H335" s="291"/>
    </row>
    <row r="336" spans="1:8" ht="18.2" customHeight="1">
      <c r="A336" s="215"/>
      <c r="B336" s="285" t="s">
        <v>21</v>
      </c>
      <c r="C336" s="285"/>
      <c r="D336" s="286">
        <v>21</v>
      </c>
      <c r="E336" s="286"/>
      <c r="F336" s="286"/>
      <c r="G336" s="287">
        <v>0.60294117964804184</v>
      </c>
      <c r="H336" s="287"/>
    </row>
    <row r="337" spans="1:8" ht="18.2" customHeight="1">
      <c r="A337" s="216"/>
      <c r="B337" s="288" t="s">
        <v>22</v>
      </c>
      <c r="C337" s="288"/>
      <c r="D337" s="289">
        <v>0</v>
      </c>
      <c r="E337" s="289"/>
      <c r="F337" s="289"/>
      <c r="G337" s="288"/>
      <c r="H337" s="288"/>
    </row>
    <row r="338" spans="1:8" ht="35.450000000000003" customHeight="1">
      <c r="A338" s="214"/>
      <c r="B338" s="214"/>
      <c r="C338" s="214"/>
      <c r="D338" s="214"/>
      <c r="E338" s="214"/>
      <c r="F338" s="214"/>
      <c r="G338" s="214"/>
      <c r="H338" s="214"/>
    </row>
    <row r="339" spans="1:8" ht="1.5" customHeight="1">
      <c r="A339" s="292" t="s">
        <v>141</v>
      </c>
      <c r="B339" s="292"/>
      <c r="C339" s="292"/>
      <c r="D339" s="292"/>
      <c r="E339" s="292"/>
      <c r="F339" s="292"/>
      <c r="G339" s="292"/>
      <c r="H339" s="292"/>
    </row>
    <row r="340" spans="1:8" ht="16.7" customHeight="1">
      <c r="A340" s="292"/>
      <c r="B340" s="292"/>
      <c r="C340" s="293"/>
      <c r="D340" s="293"/>
      <c r="E340" s="292"/>
      <c r="F340" s="292"/>
      <c r="G340" s="292"/>
      <c r="H340" s="292"/>
    </row>
    <row r="341" spans="1:8" ht="0.75" customHeight="1">
      <c r="A341" s="214"/>
      <c r="B341" s="214"/>
      <c r="C341" s="214"/>
      <c r="D341" s="214"/>
      <c r="E341" s="214"/>
      <c r="F341" s="214"/>
      <c r="G341" s="214"/>
      <c r="H341" s="214"/>
    </row>
    <row r="342" spans="1:8" ht="18.2" customHeight="1">
      <c r="A342" s="215" t="s">
        <v>16</v>
      </c>
      <c r="B342" s="285" t="s">
        <v>17</v>
      </c>
      <c r="C342" s="285"/>
      <c r="D342" s="294" t="s">
        <v>18</v>
      </c>
      <c r="E342" s="294"/>
      <c r="F342" s="294"/>
      <c r="G342" s="294" t="s">
        <v>19</v>
      </c>
      <c r="H342" s="294"/>
    </row>
    <row r="343" spans="1:8" ht="18.2" customHeight="1">
      <c r="A343" s="217" t="s">
        <v>142</v>
      </c>
      <c r="B343" s="290" t="s">
        <v>143</v>
      </c>
      <c r="C343" s="290"/>
      <c r="D343" s="291">
        <v>521</v>
      </c>
      <c r="E343" s="291"/>
      <c r="F343" s="291"/>
      <c r="G343" s="291">
        <v>0.72361111640930176</v>
      </c>
      <c r="H343" s="291"/>
    </row>
    <row r="344" spans="1:8" ht="18.2" customHeight="1">
      <c r="A344" s="217" t="s">
        <v>144</v>
      </c>
      <c r="B344" s="290" t="s">
        <v>145</v>
      </c>
      <c r="C344" s="290"/>
      <c r="D344" s="291">
        <v>1.9999998807907104</v>
      </c>
      <c r="E344" s="291"/>
      <c r="F344" s="291"/>
      <c r="G344" s="291">
        <v>0.1111111044883728</v>
      </c>
      <c r="H344" s="291"/>
    </row>
    <row r="345" spans="1:8" ht="18.2" customHeight="1">
      <c r="A345" s="217" t="s">
        <v>148</v>
      </c>
      <c r="B345" s="290" t="s">
        <v>48</v>
      </c>
      <c r="C345" s="290"/>
      <c r="D345" s="291">
        <v>1</v>
      </c>
      <c r="E345" s="291"/>
      <c r="F345" s="291"/>
      <c r="G345" s="291">
        <v>2.6143791154026985E-2</v>
      </c>
      <c r="H345" s="291"/>
    </row>
    <row r="346" spans="1:8" ht="18.2" customHeight="1">
      <c r="A346" s="217" t="s">
        <v>148</v>
      </c>
      <c r="B346" s="290" t="s">
        <v>48</v>
      </c>
      <c r="C346" s="290"/>
      <c r="D346" s="291">
        <v>1</v>
      </c>
      <c r="E346" s="291"/>
      <c r="F346" s="291"/>
      <c r="G346" s="291">
        <v>2.9411762952804565E-2</v>
      </c>
      <c r="H346" s="291"/>
    </row>
    <row r="347" spans="1:8" ht="18.2" customHeight="1">
      <c r="A347" s="217" t="s">
        <v>146</v>
      </c>
      <c r="B347" s="290" t="s">
        <v>29</v>
      </c>
      <c r="C347" s="290"/>
      <c r="D347" s="291">
        <v>1</v>
      </c>
      <c r="E347" s="291"/>
      <c r="F347" s="291"/>
      <c r="G347" s="291">
        <v>5.1990490406751633E-2</v>
      </c>
      <c r="H347" s="291"/>
    </row>
    <row r="348" spans="1:8" ht="18.2" customHeight="1">
      <c r="A348" s="217" t="s">
        <v>146</v>
      </c>
      <c r="B348" s="290" t="s">
        <v>43</v>
      </c>
      <c r="C348" s="290"/>
      <c r="D348" s="291">
        <v>1</v>
      </c>
      <c r="E348" s="291"/>
      <c r="F348" s="291"/>
      <c r="G348" s="291">
        <v>5.1990490406751633E-2</v>
      </c>
      <c r="H348" s="291"/>
    </row>
    <row r="349" spans="1:8" ht="18.2" customHeight="1">
      <c r="A349" s="217" t="s">
        <v>147</v>
      </c>
      <c r="B349" s="290" t="s">
        <v>49</v>
      </c>
      <c r="C349" s="290"/>
      <c r="D349" s="291">
        <v>2</v>
      </c>
      <c r="E349" s="291"/>
      <c r="F349" s="291"/>
      <c r="G349" s="291">
        <v>5.8823525905609131E-2</v>
      </c>
      <c r="H349" s="291"/>
    </row>
    <row r="350" spans="1:8" ht="18.2" customHeight="1">
      <c r="A350" s="217" t="s">
        <v>147</v>
      </c>
      <c r="B350" s="290" t="s">
        <v>33</v>
      </c>
      <c r="C350" s="290"/>
      <c r="D350" s="291">
        <v>1</v>
      </c>
      <c r="E350" s="291"/>
      <c r="F350" s="291"/>
      <c r="G350" s="291">
        <v>5.4961375892162323E-2</v>
      </c>
      <c r="H350" s="291"/>
    </row>
    <row r="351" spans="1:8" ht="18.2" customHeight="1">
      <c r="A351" s="217" t="s">
        <v>150</v>
      </c>
      <c r="B351" s="290" t="s">
        <v>49</v>
      </c>
      <c r="C351" s="290"/>
      <c r="D351" s="291">
        <v>1</v>
      </c>
      <c r="E351" s="291"/>
      <c r="F351" s="291"/>
      <c r="G351" s="291">
        <v>2.6143789291381836E-2</v>
      </c>
      <c r="H351" s="291"/>
    </row>
    <row r="352" spans="1:8" ht="18.2" customHeight="1">
      <c r="A352" s="217" t="s">
        <v>149</v>
      </c>
      <c r="B352" s="290" t="s">
        <v>42</v>
      </c>
      <c r="C352" s="290"/>
      <c r="D352" s="291">
        <v>1</v>
      </c>
      <c r="E352" s="291"/>
      <c r="F352" s="291"/>
      <c r="G352" s="291">
        <v>5.4961375892162323E-2</v>
      </c>
      <c r="H352" s="291"/>
    </row>
    <row r="353" spans="1:8" ht="18.2" customHeight="1">
      <c r="A353" s="217" t="s">
        <v>149</v>
      </c>
      <c r="B353" s="290" t="s">
        <v>33</v>
      </c>
      <c r="C353" s="290"/>
      <c r="D353" s="291">
        <v>0.5</v>
      </c>
      <c r="E353" s="291"/>
      <c r="F353" s="291"/>
      <c r="G353" s="291">
        <v>2.7480687946081161E-2</v>
      </c>
      <c r="H353" s="291"/>
    </row>
    <row r="354" spans="1:8" ht="18.2" customHeight="1">
      <c r="A354" s="215"/>
      <c r="B354" s="285" t="s">
        <v>21</v>
      </c>
      <c r="C354" s="285"/>
      <c r="D354" s="286">
        <v>11.49999988079071</v>
      </c>
      <c r="E354" s="286"/>
      <c r="F354" s="286"/>
      <c r="G354" s="287">
        <v>1.2166295107454064</v>
      </c>
      <c r="H354" s="287"/>
    </row>
    <row r="355" spans="1:8" ht="18.2" customHeight="1">
      <c r="A355" s="216"/>
      <c r="B355" s="288" t="s">
        <v>22</v>
      </c>
      <c r="C355" s="288"/>
      <c r="D355" s="289">
        <v>521</v>
      </c>
      <c r="E355" s="289"/>
      <c r="F355" s="289"/>
      <c r="G355" s="288"/>
      <c r="H355" s="288"/>
    </row>
    <row r="356" spans="1:8" ht="36.200000000000003" customHeight="1">
      <c r="A356" s="214"/>
      <c r="B356" s="214"/>
      <c r="C356" s="214"/>
      <c r="D356" s="214"/>
      <c r="E356" s="214"/>
      <c r="F356" s="214"/>
      <c r="G356" s="214"/>
      <c r="H356" s="214"/>
    </row>
    <row r="357" spans="1:8" ht="1.5" customHeight="1">
      <c r="A357" s="292" t="s">
        <v>151</v>
      </c>
      <c r="B357" s="292"/>
      <c r="C357" s="292"/>
      <c r="D357" s="292"/>
      <c r="E357" s="292"/>
      <c r="F357" s="292"/>
      <c r="G357" s="292"/>
      <c r="H357" s="292"/>
    </row>
    <row r="358" spans="1:8" ht="16.7" customHeight="1">
      <c r="A358" s="292"/>
      <c r="B358" s="292"/>
      <c r="C358" s="293"/>
      <c r="D358" s="293"/>
      <c r="E358" s="292"/>
      <c r="F358" s="292"/>
      <c r="G358" s="292"/>
      <c r="H358" s="292"/>
    </row>
    <row r="359" spans="1:8" ht="0.75" customHeight="1">
      <c r="A359" s="214"/>
      <c r="B359" s="214"/>
      <c r="C359" s="214"/>
      <c r="D359" s="214"/>
      <c r="E359" s="214"/>
      <c r="F359" s="214"/>
      <c r="G359" s="214"/>
      <c r="H359" s="214"/>
    </row>
    <row r="360" spans="1:8" ht="18.2" customHeight="1">
      <c r="A360" s="215" t="s">
        <v>16</v>
      </c>
      <c r="B360" s="285" t="s">
        <v>17</v>
      </c>
      <c r="C360" s="285"/>
      <c r="D360" s="294" t="s">
        <v>18</v>
      </c>
      <c r="E360" s="294"/>
      <c r="F360" s="294"/>
      <c r="G360" s="294" t="s">
        <v>19</v>
      </c>
      <c r="H360" s="294"/>
    </row>
    <row r="361" spans="1:8" ht="18.2" customHeight="1">
      <c r="A361" s="217" t="s">
        <v>152</v>
      </c>
      <c r="B361" s="290" t="s">
        <v>52</v>
      </c>
      <c r="C361" s="290"/>
      <c r="D361" s="291">
        <v>1</v>
      </c>
      <c r="E361" s="291"/>
      <c r="F361" s="291"/>
      <c r="G361" s="291">
        <v>5.2068673074245453E-2</v>
      </c>
      <c r="H361" s="291"/>
    </row>
    <row r="362" spans="1:8" ht="18.2" customHeight="1">
      <c r="A362" s="217" t="s">
        <v>152</v>
      </c>
      <c r="B362" s="290" t="s">
        <v>42</v>
      </c>
      <c r="C362" s="290"/>
      <c r="D362" s="291">
        <v>1</v>
      </c>
      <c r="E362" s="291"/>
      <c r="F362" s="291"/>
      <c r="G362" s="291">
        <v>5.2068673074245453E-2</v>
      </c>
      <c r="H362" s="291"/>
    </row>
    <row r="363" spans="1:8" ht="18.2" customHeight="1">
      <c r="A363" s="217" t="s">
        <v>153</v>
      </c>
      <c r="B363" s="290" t="s">
        <v>52</v>
      </c>
      <c r="C363" s="290"/>
      <c r="D363" s="291">
        <v>2</v>
      </c>
      <c r="E363" s="291"/>
      <c r="F363" s="291"/>
      <c r="G363" s="291">
        <v>0.10413734614849091</v>
      </c>
      <c r="H363" s="291"/>
    </row>
    <row r="364" spans="1:8" ht="18.2" customHeight="1">
      <c r="A364" s="217" t="s">
        <v>153</v>
      </c>
      <c r="B364" s="290" t="s">
        <v>31</v>
      </c>
      <c r="C364" s="290"/>
      <c r="D364" s="291">
        <v>1</v>
      </c>
      <c r="E364" s="291"/>
      <c r="F364" s="291"/>
      <c r="G364" s="291">
        <v>5.2068673074245453E-2</v>
      </c>
      <c r="H364" s="291"/>
    </row>
    <row r="365" spans="1:8" ht="18.2" customHeight="1">
      <c r="A365" s="217" t="s">
        <v>153</v>
      </c>
      <c r="B365" s="290" t="s">
        <v>33</v>
      </c>
      <c r="C365" s="290"/>
      <c r="D365" s="291">
        <v>2</v>
      </c>
      <c r="E365" s="291"/>
      <c r="F365" s="291"/>
      <c r="G365" s="291">
        <v>0.10413734614849091</v>
      </c>
      <c r="H365" s="291"/>
    </row>
    <row r="366" spans="1:8" ht="18.2" customHeight="1">
      <c r="A366" s="217" t="s">
        <v>153</v>
      </c>
      <c r="B366" s="290" t="s">
        <v>42</v>
      </c>
      <c r="C366" s="290"/>
      <c r="D366" s="291">
        <v>2</v>
      </c>
      <c r="E366" s="291"/>
      <c r="F366" s="291"/>
      <c r="G366" s="291">
        <v>0.10413734614849091</v>
      </c>
      <c r="H366" s="291"/>
    </row>
    <row r="367" spans="1:8" ht="18.2" customHeight="1">
      <c r="A367" s="217" t="s">
        <v>154</v>
      </c>
      <c r="B367" s="290" t="s">
        <v>33</v>
      </c>
      <c r="C367" s="290"/>
      <c r="D367" s="291">
        <v>1</v>
      </c>
      <c r="E367" s="291"/>
      <c r="F367" s="291"/>
      <c r="G367" s="291">
        <v>5.2068673074245453E-2</v>
      </c>
      <c r="H367" s="291"/>
    </row>
    <row r="368" spans="1:8" ht="18.2" customHeight="1">
      <c r="A368" s="217" t="s">
        <v>154</v>
      </c>
      <c r="B368" s="290" t="s">
        <v>31</v>
      </c>
      <c r="C368" s="290"/>
      <c r="D368" s="291">
        <v>1</v>
      </c>
      <c r="E368" s="291"/>
      <c r="F368" s="291"/>
      <c r="G368" s="291">
        <v>5.2068673074245453E-2</v>
      </c>
      <c r="H368" s="291"/>
    </row>
    <row r="369" spans="1:8" ht="18.2" customHeight="1">
      <c r="A369" s="217" t="s">
        <v>35</v>
      </c>
      <c r="B369" s="290" t="s">
        <v>127</v>
      </c>
      <c r="C369" s="290"/>
      <c r="D369" s="291">
        <v>3.9999997615814209</v>
      </c>
      <c r="E369" s="291"/>
      <c r="F369" s="291"/>
      <c r="G369" s="291">
        <v>0.21052630245685577</v>
      </c>
      <c r="H369" s="291"/>
    </row>
    <row r="370" spans="1:8" ht="18.2" customHeight="1">
      <c r="A370" s="217" t="s">
        <v>57</v>
      </c>
      <c r="B370" s="290" t="s">
        <v>52</v>
      </c>
      <c r="C370" s="290"/>
      <c r="D370" s="291">
        <v>1</v>
      </c>
      <c r="E370" s="291"/>
      <c r="F370" s="291"/>
      <c r="G370" s="291">
        <v>5.2068673074245453E-2</v>
      </c>
      <c r="H370" s="291"/>
    </row>
    <row r="371" spans="1:8" ht="18.2" customHeight="1">
      <c r="A371" s="217" t="s">
        <v>155</v>
      </c>
      <c r="B371" s="290" t="s">
        <v>28</v>
      </c>
      <c r="C371" s="290"/>
      <c r="D371" s="291">
        <v>2</v>
      </c>
      <c r="E371" s="291"/>
      <c r="F371" s="291"/>
      <c r="G371" s="291">
        <v>9.8508298397064209E-2</v>
      </c>
      <c r="H371" s="291"/>
    </row>
    <row r="372" spans="1:8" ht="18.2" customHeight="1">
      <c r="A372" s="217" t="s">
        <v>155</v>
      </c>
      <c r="B372" s="290" t="s">
        <v>27</v>
      </c>
      <c r="C372" s="290"/>
      <c r="D372" s="291">
        <v>2</v>
      </c>
      <c r="E372" s="291"/>
      <c r="F372" s="291"/>
      <c r="G372" s="291">
        <v>9.8508298397064209E-2</v>
      </c>
      <c r="H372" s="291"/>
    </row>
    <row r="373" spans="1:8" ht="18.2" customHeight="1">
      <c r="A373" s="217" t="s">
        <v>155</v>
      </c>
      <c r="B373" s="290" t="s">
        <v>30</v>
      </c>
      <c r="C373" s="290"/>
      <c r="D373" s="291">
        <v>3</v>
      </c>
      <c r="E373" s="291"/>
      <c r="F373" s="291"/>
      <c r="G373" s="291">
        <v>0.15789473056793213</v>
      </c>
      <c r="H373" s="291"/>
    </row>
    <row r="374" spans="1:8" ht="18.2" customHeight="1">
      <c r="A374" s="215"/>
      <c r="B374" s="285" t="s">
        <v>21</v>
      </c>
      <c r="C374" s="285"/>
      <c r="D374" s="286">
        <v>22.999999761581421</v>
      </c>
      <c r="E374" s="286"/>
      <c r="F374" s="286"/>
      <c r="G374" s="287">
        <v>1.1902617067098618</v>
      </c>
      <c r="H374" s="287"/>
    </row>
    <row r="375" spans="1:8" ht="18.2" customHeight="1">
      <c r="A375" s="216"/>
      <c r="B375" s="288" t="s">
        <v>22</v>
      </c>
      <c r="C375" s="288"/>
      <c r="D375" s="289">
        <v>0</v>
      </c>
      <c r="E375" s="289"/>
      <c r="F375" s="289"/>
      <c r="G375" s="288"/>
      <c r="H375" s="288"/>
    </row>
    <row r="376" spans="1:8" ht="35.450000000000003" customHeight="1">
      <c r="A376" s="214"/>
      <c r="B376" s="214"/>
      <c r="C376" s="214"/>
      <c r="D376" s="214"/>
      <c r="E376" s="214"/>
      <c r="F376" s="214"/>
      <c r="G376" s="214"/>
      <c r="H376" s="214"/>
    </row>
    <row r="377" spans="1:8" ht="1.5" customHeight="1">
      <c r="A377" s="292" t="s">
        <v>156</v>
      </c>
      <c r="B377" s="292"/>
      <c r="C377" s="292"/>
      <c r="D377" s="292"/>
      <c r="E377" s="292"/>
      <c r="F377" s="292"/>
      <c r="G377" s="292"/>
      <c r="H377" s="292"/>
    </row>
    <row r="378" spans="1:8" ht="16.7" customHeight="1">
      <c r="A378" s="292"/>
      <c r="B378" s="292"/>
      <c r="C378" s="293"/>
      <c r="D378" s="293"/>
      <c r="E378" s="292"/>
      <c r="F378" s="292"/>
      <c r="G378" s="292"/>
      <c r="H378" s="292"/>
    </row>
    <row r="379" spans="1:8" ht="0.75" customHeight="1">
      <c r="A379" s="214"/>
      <c r="B379" s="214"/>
      <c r="C379" s="214"/>
      <c r="D379" s="214"/>
      <c r="E379" s="214"/>
      <c r="F379" s="214"/>
      <c r="G379" s="214"/>
      <c r="H379" s="214"/>
    </row>
    <row r="380" spans="1:8" ht="18.2" customHeight="1">
      <c r="A380" s="215" t="s">
        <v>16</v>
      </c>
      <c r="B380" s="285" t="s">
        <v>17</v>
      </c>
      <c r="C380" s="285"/>
      <c r="D380" s="294" t="s">
        <v>18</v>
      </c>
      <c r="E380" s="294"/>
      <c r="F380" s="294"/>
      <c r="G380" s="294" t="s">
        <v>19</v>
      </c>
      <c r="H380" s="294"/>
    </row>
    <row r="381" spans="1:8" ht="18.2" customHeight="1">
      <c r="A381" s="217" t="s">
        <v>157</v>
      </c>
      <c r="B381" s="290"/>
      <c r="C381" s="290"/>
      <c r="D381" s="291">
        <v>3.962566614151001</v>
      </c>
      <c r="E381" s="291"/>
      <c r="F381" s="291"/>
      <c r="G381" s="291">
        <v>0.22014258801937103</v>
      </c>
      <c r="H381" s="291"/>
    </row>
    <row r="382" spans="1:8" ht="26.45" customHeight="1">
      <c r="A382" s="217" t="s">
        <v>67</v>
      </c>
      <c r="B382" s="290" t="s">
        <v>111</v>
      </c>
      <c r="C382" s="290"/>
      <c r="D382" s="291">
        <v>4.7351350784301758</v>
      </c>
      <c r="E382" s="291"/>
      <c r="F382" s="291"/>
      <c r="G382" s="291">
        <v>0.2342245876789093</v>
      </c>
      <c r="H382" s="291"/>
    </row>
    <row r="383" spans="1:8" ht="25.7" customHeight="1">
      <c r="A383" s="217" t="s">
        <v>67</v>
      </c>
      <c r="B383" s="290" t="s">
        <v>68</v>
      </c>
      <c r="C383" s="290"/>
      <c r="D383" s="291">
        <v>3.9459459781646729</v>
      </c>
      <c r="E383" s="291"/>
      <c r="F383" s="291"/>
      <c r="G383" s="291">
        <v>0.19518715143203735</v>
      </c>
      <c r="H383" s="291"/>
    </row>
    <row r="384" spans="1:8" ht="26.45" customHeight="1">
      <c r="A384" s="217" t="s">
        <v>160</v>
      </c>
      <c r="B384" s="290" t="s">
        <v>31</v>
      </c>
      <c r="C384" s="290"/>
      <c r="D384" s="291">
        <v>2.3675675392150879</v>
      </c>
      <c r="E384" s="291"/>
      <c r="F384" s="291"/>
      <c r="G384" s="291">
        <v>0.1301247775554657</v>
      </c>
      <c r="H384" s="291"/>
    </row>
    <row r="385" spans="1:8" ht="18.2" customHeight="1">
      <c r="A385" s="220" t="s">
        <v>159</v>
      </c>
      <c r="B385" s="290" t="s">
        <v>72</v>
      </c>
      <c r="C385" s="290"/>
      <c r="D385" s="291">
        <v>1.6685714721679687</v>
      </c>
      <c r="E385" s="291"/>
      <c r="F385" s="291"/>
      <c r="G385" s="291">
        <v>8.6749844253063202E-2</v>
      </c>
      <c r="H385" s="291"/>
    </row>
    <row r="386" spans="1:8" ht="25.7" customHeight="1">
      <c r="A386" s="217" t="s">
        <v>158</v>
      </c>
      <c r="B386" s="290" t="s">
        <v>31</v>
      </c>
      <c r="C386" s="290"/>
      <c r="D386" s="291">
        <v>1.5783783197402954</v>
      </c>
      <c r="E386" s="291"/>
      <c r="F386" s="291"/>
      <c r="G386" s="291">
        <v>8.6749844253063202E-2</v>
      </c>
      <c r="H386" s="291"/>
    </row>
    <row r="387" spans="1:8" ht="18.2" customHeight="1">
      <c r="A387" s="217" t="s">
        <v>78</v>
      </c>
      <c r="B387" s="290" t="s">
        <v>52</v>
      </c>
      <c r="C387" s="290"/>
      <c r="D387" s="291">
        <v>0.78918915987014771</v>
      </c>
      <c r="E387" s="291"/>
      <c r="F387" s="291"/>
      <c r="G387" s="291">
        <v>4.3374922126531601E-2</v>
      </c>
      <c r="H387" s="291"/>
    </row>
    <row r="388" spans="1:8" ht="18.2" customHeight="1">
      <c r="A388" s="217" t="s">
        <v>78</v>
      </c>
      <c r="B388" s="290" t="s">
        <v>31</v>
      </c>
      <c r="C388" s="290"/>
      <c r="D388" s="291">
        <v>0.78918915987014771</v>
      </c>
      <c r="E388" s="291"/>
      <c r="F388" s="291"/>
      <c r="G388" s="291">
        <v>4.3374922126531601E-2</v>
      </c>
      <c r="H388" s="291"/>
    </row>
    <row r="389" spans="1:8" ht="18.2" customHeight="1">
      <c r="A389" s="215"/>
      <c r="B389" s="285" t="s">
        <v>21</v>
      </c>
      <c r="C389" s="285"/>
      <c r="D389" s="286">
        <v>19.836543321609504</v>
      </c>
      <c r="E389" s="286"/>
      <c r="F389" s="286"/>
      <c r="G389" s="287">
        <v>1.0399286374449725</v>
      </c>
      <c r="H389" s="287"/>
    </row>
    <row r="390" spans="1:8" ht="18.2" customHeight="1">
      <c r="A390" s="216"/>
      <c r="B390" s="288" t="s">
        <v>22</v>
      </c>
      <c r="C390" s="288"/>
      <c r="D390" s="289">
        <v>0</v>
      </c>
      <c r="E390" s="289"/>
      <c r="F390" s="289"/>
      <c r="G390" s="288"/>
      <c r="H390" s="288"/>
    </row>
    <row r="391" spans="1:8" ht="36.200000000000003" customHeight="1">
      <c r="A391" s="214"/>
      <c r="B391" s="214"/>
      <c r="C391" s="214"/>
      <c r="D391" s="214"/>
      <c r="E391" s="214"/>
      <c r="F391" s="214"/>
      <c r="G391" s="214"/>
      <c r="H391" s="214"/>
    </row>
    <row r="392" spans="1:8" ht="1.5" customHeight="1">
      <c r="A392" s="292" t="s">
        <v>161</v>
      </c>
      <c r="B392" s="292"/>
      <c r="C392" s="292"/>
      <c r="D392" s="292"/>
      <c r="E392" s="292"/>
      <c r="F392" s="292"/>
      <c r="G392" s="292"/>
      <c r="H392" s="292"/>
    </row>
    <row r="393" spans="1:8" ht="16.7" customHeight="1">
      <c r="A393" s="292"/>
      <c r="B393" s="292"/>
      <c r="C393" s="293"/>
      <c r="D393" s="293"/>
      <c r="E393" s="292"/>
      <c r="F393" s="292"/>
      <c r="G393" s="292"/>
      <c r="H393" s="292"/>
    </row>
    <row r="394" spans="1:8" ht="0.75" customHeight="1">
      <c r="A394" s="214"/>
      <c r="B394" s="214"/>
      <c r="C394" s="214"/>
      <c r="D394" s="214"/>
      <c r="E394" s="214"/>
      <c r="F394" s="214"/>
      <c r="G394" s="214"/>
      <c r="H394" s="214"/>
    </row>
    <row r="395" spans="1:8" ht="18.2" customHeight="1">
      <c r="A395" s="215" t="s">
        <v>16</v>
      </c>
      <c r="B395" s="285" t="s">
        <v>17</v>
      </c>
      <c r="C395" s="285"/>
      <c r="D395" s="294" t="s">
        <v>18</v>
      </c>
      <c r="E395" s="294"/>
      <c r="F395" s="294"/>
      <c r="G395" s="294" t="s">
        <v>19</v>
      </c>
      <c r="H395" s="294"/>
    </row>
    <row r="396" spans="1:8" ht="18.2" customHeight="1">
      <c r="A396" s="217" t="s">
        <v>162</v>
      </c>
      <c r="B396" s="290"/>
      <c r="C396" s="290"/>
      <c r="D396" s="291">
        <v>20</v>
      </c>
      <c r="E396" s="291"/>
      <c r="F396" s="291"/>
      <c r="G396" s="291">
        <v>0.99999994039535522</v>
      </c>
      <c r="H396" s="291"/>
    </row>
    <row r="397" spans="1:8" ht="18.2" customHeight="1">
      <c r="A397" s="217" t="s">
        <v>35</v>
      </c>
      <c r="B397" s="290" t="s">
        <v>37</v>
      </c>
      <c r="C397" s="290"/>
      <c r="D397" s="291">
        <v>7</v>
      </c>
      <c r="E397" s="291"/>
      <c r="F397" s="291"/>
      <c r="G397" s="291">
        <v>0.23333333432674408</v>
      </c>
      <c r="H397" s="291"/>
    </row>
    <row r="398" spans="1:8" ht="18.2" customHeight="1">
      <c r="A398" s="215"/>
      <c r="B398" s="285" t="s">
        <v>21</v>
      </c>
      <c r="C398" s="285"/>
      <c r="D398" s="286">
        <v>27</v>
      </c>
      <c r="E398" s="286"/>
      <c r="F398" s="286"/>
      <c r="G398" s="287">
        <v>1.2333332747220991</v>
      </c>
      <c r="H398" s="287"/>
    </row>
    <row r="399" spans="1:8" ht="18.2" customHeight="1">
      <c r="A399" s="216"/>
      <c r="B399" s="288" t="s">
        <v>22</v>
      </c>
      <c r="C399" s="288"/>
      <c r="D399" s="289">
        <v>0</v>
      </c>
      <c r="E399" s="289"/>
      <c r="F399" s="289"/>
      <c r="G399" s="288"/>
      <c r="H399" s="288"/>
    </row>
    <row r="400" spans="1:8" ht="35.450000000000003" customHeight="1">
      <c r="A400" s="214"/>
      <c r="B400" s="214"/>
      <c r="C400" s="214"/>
      <c r="D400" s="214"/>
      <c r="E400" s="214"/>
      <c r="F400" s="214"/>
      <c r="G400" s="214"/>
      <c r="H400" s="214"/>
    </row>
    <row r="401" spans="1:8" ht="1.5" customHeight="1">
      <c r="A401" s="292" t="s">
        <v>163</v>
      </c>
      <c r="B401" s="292"/>
      <c r="C401" s="292"/>
      <c r="D401" s="292"/>
      <c r="E401" s="292"/>
      <c r="F401" s="292"/>
      <c r="G401" s="292"/>
      <c r="H401" s="292"/>
    </row>
    <row r="402" spans="1:8" ht="16.7" customHeight="1">
      <c r="A402" s="292"/>
      <c r="B402" s="292"/>
      <c r="C402" s="293"/>
      <c r="D402" s="293"/>
      <c r="E402" s="292"/>
      <c r="F402" s="292"/>
      <c r="G402" s="292"/>
      <c r="H402" s="292"/>
    </row>
    <row r="403" spans="1:8" ht="0.75" customHeight="1">
      <c r="A403" s="214"/>
      <c r="B403" s="214"/>
      <c r="C403" s="214"/>
      <c r="D403" s="214"/>
      <c r="E403" s="214"/>
      <c r="F403" s="214"/>
      <c r="G403" s="214"/>
      <c r="H403" s="214"/>
    </row>
    <row r="404" spans="1:8" ht="18.2" customHeight="1">
      <c r="A404" s="215" t="s">
        <v>16</v>
      </c>
      <c r="B404" s="285" t="s">
        <v>17</v>
      </c>
      <c r="C404" s="285"/>
      <c r="D404" s="294" t="s">
        <v>18</v>
      </c>
      <c r="E404" s="294"/>
      <c r="F404" s="294"/>
      <c r="G404" s="294" t="s">
        <v>19</v>
      </c>
      <c r="H404" s="294"/>
    </row>
    <row r="405" spans="1:8" ht="18.2" customHeight="1">
      <c r="A405" s="217" t="s">
        <v>164</v>
      </c>
      <c r="B405" s="290" t="s">
        <v>65</v>
      </c>
      <c r="C405" s="290"/>
      <c r="D405" s="291">
        <v>1</v>
      </c>
      <c r="E405" s="291"/>
      <c r="F405" s="291"/>
      <c r="G405" s="291">
        <v>5.55555559694767E-2</v>
      </c>
      <c r="H405" s="291"/>
    </row>
    <row r="406" spans="1:8" ht="18.2" customHeight="1">
      <c r="A406" s="217" t="s">
        <v>164</v>
      </c>
      <c r="B406" s="290" t="s">
        <v>28</v>
      </c>
      <c r="C406" s="290"/>
      <c r="D406" s="291">
        <v>2</v>
      </c>
      <c r="E406" s="291"/>
      <c r="F406" s="291"/>
      <c r="G406" s="291">
        <v>0.10398098081350327</v>
      </c>
      <c r="H406" s="291"/>
    </row>
    <row r="407" spans="1:8" ht="18.2" customHeight="1">
      <c r="A407" s="217" t="s">
        <v>165</v>
      </c>
      <c r="B407" s="290" t="s">
        <v>42</v>
      </c>
      <c r="C407" s="290"/>
      <c r="D407" s="291">
        <v>1</v>
      </c>
      <c r="E407" s="291"/>
      <c r="F407" s="291"/>
      <c r="G407" s="291">
        <v>5.4961375892162323E-2</v>
      </c>
      <c r="H407" s="291"/>
    </row>
    <row r="408" spans="1:8" ht="18.2" customHeight="1">
      <c r="A408" s="217" t="s">
        <v>165</v>
      </c>
      <c r="B408" s="290" t="s">
        <v>52</v>
      </c>
      <c r="C408" s="290"/>
      <c r="D408" s="291">
        <v>1</v>
      </c>
      <c r="E408" s="291"/>
      <c r="F408" s="291"/>
      <c r="G408" s="291">
        <v>5.4961375892162323E-2</v>
      </c>
      <c r="H408" s="291"/>
    </row>
    <row r="409" spans="1:8" ht="18.2" customHeight="1">
      <c r="A409" s="217" t="s">
        <v>165</v>
      </c>
      <c r="B409" s="290" t="s">
        <v>33</v>
      </c>
      <c r="C409" s="290"/>
      <c r="D409" s="291">
        <v>1</v>
      </c>
      <c r="E409" s="291"/>
      <c r="F409" s="291"/>
      <c r="G409" s="291">
        <v>5.4961375892162323E-2</v>
      </c>
      <c r="H409" s="291"/>
    </row>
    <row r="410" spans="1:8" ht="18.2" customHeight="1">
      <c r="A410" s="217" t="s">
        <v>165</v>
      </c>
      <c r="B410" s="290" t="s">
        <v>31</v>
      </c>
      <c r="C410" s="290"/>
      <c r="D410" s="291">
        <v>1</v>
      </c>
      <c r="E410" s="291"/>
      <c r="F410" s="291"/>
      <c r="G410" s="291">
        <v>5.4961375892162323E-2</v>
      </c>
      <c r="H410" s="291"/>
    </row>
    <row r="411" spans="1:8" ht="18.2" customHeight="1">
      <c r="A411" s="215"/>
      <c r="B411" s="285" t="s">
        <v>21</v>
      </c>
      <c r="C411" s="285"/>
      <c r="D411" s="286">
        <v>7</v>
      </c>
      <c r="E411" s="286"/>
      <c r="F411" s="286"/>
      <c r="G411" s="287">
        <v>0.37938204035162892</v>
      </c>
      <c r="H411" s="287"/>
    </row>
    <row r="412" spans="1:8" ht="18.2" customHeight="1">
      <c r="A412" s="216"/>
      <c r="B412" s="288" t="s">
        <v>22</v>
      </c>
      <c r="C412" s="288"/>
      <c r="D412" s="289">
        <v>0</v>
      </c>
      <c r="E412" s="289"/>
      <c r="F412" s="289"/>
      <c r="G412" s="288"/>
      <c r="H412" s="288"/>
    </row>
    <row r="413" spans="1:8" ht="36.200000000000003" customHeight="1">
      <c r="A413" s="214"/>
      <c r="B413" s="214"/>
      <c r="C413" s="214"/>
      <c r="D413" s="214"/>
      <c r="E413" s="214"/>
      <c r="F413" s="214"/>
      <c r="G413" s="214"/>
      <c r="H413" s="214"/>
    </row>
    <row r="414" spans="1:8" ht="1.5" customHeight="1">
      <c r="A414" s="292" t="s">
        <v>166</v>
      </c>
      <c r="B414" s="292"/>
      <c r="C414" s="292"/>
      <c r="D414" s="292"/>
      <c r="E414" s="292"/>
      <c r="F414" s="292"/>
      <c r="G414" s="292"/>
      <c r="H414" s="292"/>
    </row>
    <row r="415" spans="1:8" ht="16.7" customHeight="1">
      <c r="A415" s="292"/>
      <c r="B415" s="292"/>
      <c r="C415" s="293"/>
      <c r="D415" s="293"/>
      <c r="E415" s="292"/>
      <c r="F415" s="292"/>
      <c r="G415" s="292"/>
      <c r="H415" s="292"/>
    </row>
    <row r="416" spans="1:8" ht="0.75" customHeight="1">
      <c r="A416" s="214"/>
      <c r="B416" s="214"/>
      <c r="C416" s="214"/>
      <c r="D416" s="214"/>
      <c r="E416" s="214"/>
      <c r="F416" s="214"/>
      <c r="G416" s="214"/>
      <c r="H416" s="214"/>
    </row>
    <row r="417" spans="1:8" ht="18.2" customHeight="1">
      <c r="A417" s="215" t="s">
        <v>16</v>
      </c>
      <c r="B417" s="285" t="s">
        <v>17</v>
      </c>
      <c r="C417" s="285"/>
      <c r="D417" s="294" t="s">
        <v>18</v>
      </c>
      <c r="E417" s="294"/>
      <c r="F417" s="294"/>
      <c r="G417" s="294" t="s">
        <v>19</v>
      </c>
      <c r="H417" s="294"/>
    </row>
    <row r="418" spans="1:8" ht="18.2" customHeight="1">
      <c r="A418" s="217" t="s">
        <v>35</v>
      </c>
      <c r="B418" s="290" t="s">
        <v>37</v>
      </c>
      <c r="C418" s="290"/>
      <c r="D418" s="291">
        <v>13.999999046325684</v>
      </c>
      <c r="E418" s="291"/>
      <c r="F418" s="291"/>
      <c r="G418" s="291">
        <v>0.46666663885116577</v>
      </c>
      <c r="H418" s="291"/>
    </row>
    <row r="419" spans="1:8" ht="18.2" customHeight="1">
      <c r="A419" s="217" t="s">
        <v>167</v>
      </c>
      <c r="B419" s="290" t="s">
        <v>168</v>
      </c>
      <c r="C419" s="290"/>
      <c r="D419" s="291">
        <v>1.9999998807907104</v>
      </c>
      <c r="E419" s="291"/>
      <c r="F419" s="291"/>
      <c r="G419" s="291">
        <v>6.6666662693023682E-2</v>
      </c>
      <c r="H419" s="291"/>
    </row>
    <row r="420" spans="1:8" ht="18.2" customHeight="1">
      <c r="A420" s="215"/>
      <c r="B420" s="285" t="s">
        <v>21</v>
      </c>
      <c r="C420" s="285"/>
      <c r="D420" s="286">
        <v>15.99999892711641</v>
      </c>
      <c r="E420" s="286"/>
      <c r="F420" s="286"/>
      <c r="G420" s="287">
        <v>0.53333330154418968</v>
      </c>
      <c r="H420" s="287"/>
    </row>
    <row r="421" spans="1:8" ht="18.2" customHeight="1">
      <c r="A421" s="216"/>
      <c r="B421" s="288" t="s">
        <v>22</v>
      </c>
      <c r="C421" s="288"/>
      <c r="D421" s="289">
        <v>0</v>
      </c>
      <c r="E421" s="289"/>
      <c r="F421" s="289"/>
      <c r="G421" s="288"/>
      <c r="H421" s="288"/>
    </row>
    <row r="422" spans="1:8" ht="35.450000000000003" customHeight="1">
      <c r="A422" s="214"/>
      <c r="B422" s="214"/>
      <c r="C422" s="214"/>
      <c r="D422" s="214"/>
      <c r="E422" s="214"/>
      <c r="F422" s="214"/>
      <c r="G422" s="214"/>
      <c r="H422" s="214"/>
    </row>
    <row r="423" spans="1:8" ht="1.5" customHeight="1">
      <c r="A423" s="292" t="s">
        <v>169</v>
      </c>
      <c r="B423" s="292"/>
      <c r="C423" s="292"/>
      <c r="D423" s="292"/>
      <c r="E423" s="292"/>
      <c r="F423" s="292"/>
      <c r="G423" s="292"/>
      <c r="H423" s="292"/>
    </row>
    <row r="424" spans="1:8" ht="16.7" customHeight="1">
      <c r="A424" s="292"/>
      <c r="B424" s="292"/>
      <c r="C424" s="293"/>
      <c r="D424" s="293"/>
      <c r="E424" s="292"/>
      <c r="F424" s="292"/>
      <c r="G424" s="292"/>
      <c r="H424" s="292"/>
    </row>
    <row r="425" spans="1:8" ht="0.75" customHeight="1">
      <c r="A425" s="214"/>
      <c r="B425" s="214"/>
      <c r="C425" s="214"/>
      <c r="D425" s="214"/>
      <c r="E425" s="214"/>
      <c r="F425" s="214"/>
      <c r="G425" s="214"/>
      <c r="H425" s="214"/>
    </row>
    <row r="426" spans="1:8" ht="18.2" customHeight="1">
      <c r="A426" s="215" t="s">
        <v>16</v>
      </c>
      <c r="B426" s="285" t="s">
        <v>17</v>
      </c>
      <c r="C426" s="285"/>
      <c r="D426" s="294" t="s">
        <v>18</v>
      </c>
      <c r="E426" s="294"/>
      <c r="F426" s="294"/>
      <c r="G426" s="294" t="s">
        <v>19</v>
      </c>
      <c r="H426" s="294"/>
    </row>
    <row r="427" spans="1:8" ht="18.2" customHeight="1">
      <c r="A427" s="217" t="s">
        <v>170</v>
      </c>
      <c r="B427" s="290" t="s">
        <v>31</v>
      </c>
      <c r="C427" s="290"/>
      <c r="D427" s="291">
        <v>2</v>
      </c>
      <c r="E427" s="291"/>
      <c r="F427" s="291"/>
      <c r="G427" s="291">
        <v>0.10992275178432465</v>
      </c>
      <c r="H427" s="291"/>
    </row>
    <row r="428" spans="1:8" ht="18.2" customHeight="1">
      <c r="A428" s="217" t="s">
        <v>170</v>
      </c>
      <c r="B428" s="290" t="s">
        <v>27</v>
      </c>
      <c r="C428" s="290"/>
      <c r="D428" s="291">
        <v>2</v>
      </c>
      <c r="E428" s="291"/>
      <c r="F428" s="291"/>
      <c r="G428" s="291">
        <v>0.10398098081350327</v>
      </c>
      <c r="H428" s="291"/>
    </row>
    <row r="429" spans="1:8" ht="18.2" customHeight="1">
      <c r="A429" s="217" t="s">
        <v>170</v>
      </c>
      <c r="B429" s="290" t="s">
        <v>30</v>
      </c>
      <c r="C429" s="290"/>
      <c r="D429" s="291">
        <v>2</v>
      </c>
      <c r="E429" s="291"/>
      <c r="F429" s="291"/>
      <c r="G429" s="291">
        <v>0.1111111119389534</v>
      </c>
      <c r="H429" s="291"/>
    </row>
    <row r="430" spans="1:8" ht="18.2" customHeight="1">
      <c r="A430" s="215"/>
      <c r="B430" s="285" t="s">
        <v>21</v>
      </c>
      <c r="C430" s="285"/>
      <c r="D430" s="286">
        <v>6</v>
      </c>
      <c r="E430" s="286"/>
      <c r="F430" s="286"/>
      <c r="G430" s="287">
        <v>0.32501484453678098</v>
      </c>
      <c r="H430" s="287"/>
    </row>
    <row r="431" spans="1:8" ht="18.2" customHeight="1">
      <c r="A431" s="216"/>
      <c r="B431" s="288" t="s">
        <v>22</v>
      </c>
      <c r="C431" s="288"/>
      <c r="D431" s="289">
        <v>0</v>
      </c>
      <c r="E431" s="289"/>
      <c r="F431" s="289"/>
      <c r="G431" s="288"/>
      <c r="H431" s="288"/>
    </row>
    <row r="432" spans="1:8" ht="35.450000000000003" customHeight="1">
      <c r="A432" s="214"/>
      <c r="B432" s="214"/>
      <c r="C432" s="214"/>
      <c r="D432" s="214"/>
      <c r="E432" s="214"/>
      <c r="F432" s="214"/>
      <c r="G432" s="214"/>
      <c r="H432" s="214"/>
    </row>
    <row r="433" spans="1:8" ht="1.5" customHeight="1">
      <c r="A433" s="292" t="s">
        <v>171</v>
      </c>
      <c r="B433" s="292"/>
      <c r="C433" s="292"/>
      <c r="D433" s="292"/>
      <c r="E433" s="292"/>
      <c r="F433" s="292"/>
      <c r="G433" s="292"/>
      <c r="H433" s="292"/>
    </row>
    <row r="434" spans="1:8" ht="16.7" customHeight="1">
      <c r="A434" s="292"/>
      <c r="B434" s="292"/>
      <c r="C434" s="293"/>
      <c r="D434" s="293"/>
      <c r="E434" s="292"/>
      <c r="F434" s="292"/>
      <c r="G434" s="292"/>
      <c r="H434" s="292"/>
    </row>
    <row r="435" spans="1:8" ht="0.75" customHeight="1">
      <c r="A435" s="214"/>
      <c r="B435" s="214"/>
      <c r="C435" s="214"/>
      <c r="D435" s="214"/>
      <c r="E435" s="214"/>
      <c r="F435" s="214"/>
      <c r="G435" s="214"/>
      <c r="H435" s="214"/>
    </row>
    <row r="436" spans="1:8" ht="18.2" customHeight="1">
      <c r="A436" s="215" t="s">
        <v>16</v>
      </c>
      <c r="B436" s="285" t="s">
        <v>17</v>
      </c>
      <c r="C436" s="285"/>
      <c r="D436" s="294" t="s">
        <v>18</v>
      </c>
      <c r="E436" s="294"/>
      <c r="F436" s="294"/>
      <c r="G436" s="294" t="s">
        <v>19</v>
      </c>
      <c r="H436" s="294"/>
    </row>
    <row r="437" spans="1:8" ht="18.2" customHeight="1">
      <c r="A437" s="217" t="s">
        <v>170</v>
      </c>
      <c r="B437" s="290" t="s">
        <v>28</v>
      </c>
      <c r="C437" s="290"/>
      <c r="D437" s="291">
        <v>2</v>
      </c>
      <c r="E437" s="291"/>
      <c r="F437" s="291"/>
      <c r="G437" s="291">
        <v>0.10398098081350327</v>
      </c>
      <c r="H437" s="291"/>
    </row>
    <row r="438" spans="1:8" ht="18.2" customHeight="1">
      <c r="A438" s="217" t="s">
        <v>170</v>
      </c>
      <c r="B438" s="290" t="s">
        <v>29</v>
      </c>
      <c r="C438" s="290"/>
      <c r="D438" s="291">
        <v>2</v>
      </c>
      <c r="E438" s="291"/>
      <c r="F438" s="291"/>
      <c r="G438" s="291">
        <v>0.10398098081350327</v>
      </c>
      <c r="H438" s="291"/>
    </row>
    <row r="439" spans="1:8" ht="18.2" customHeight="1">
      <c r="A439" s="217" t="s">
        <v>170</v>
      </c>
      <c r="B439" s="290" t="s">
        <v>55</v>
      </c>
      <c r="C439" s="290"/>
      <c r="D439" s="291">
        <v>2</v>
      </c>
      <c r="E439" s="291"/>
      <c r="F439" s="291"/>
      <c r="G439" s="291">
        <v>0.10398098081350327</v>
      </c>
      <c r="H439" s="291"/>
    </row>
    <row r="440" spans="1:8" ht="18.2" customHeight="1">
      <c r="A440" s="217" t="s">
        <v>170</v>
      </c>
      <c r="B440" s="290" t="s">
        <v>42</v>
      </c>
      <c r="C440" s="290"/>
      <c r="D440" s="291">
        <v>2</v>
      </c>
      <c r="E440" s="291"/>
      <c r="F440" s="291"/>
      <c r="G440" s="291">
        <v>0.10992275178432465</v>
      </c>
      <c r="H440" s="291"/>
    </row>
    <row r="441" spans="1:8" ht="18.2" customHeight="1">
      <c r="A441" s="217" t="s">
        <v>170</v>
      </c>
      <c r="B441" s="290" t="s">
        <v>52</v>
      </c>
      <c r="C441" s="290"/>
      <c r="D441" s="291">
        <v>2</v>
      </c>
      <c r="E441" s="291"/>
      <c r="F441" s="291"/>
      <c r="G441" s="291">
        <v>0.10992275178432465</v>
      </c>
      <c r="H441" s="291"/>
    </row>
    <row r="442" spans="1:8" ht="18.2" customHeight="1">
      <c r="A442" s="217" t="s">
        <v>170</v>
      </c>
      <c r="B442" s="290" t="s">
        <v>33</v>
      </c>
      <c r="C442" s="290"/>
      <c r="D442" s="291">
        <v>2</v>
      </c>
      <c r="E442" s="291"/>
      <c r="F442" s="291"/>
      <c r="G442" s="291">
        <v>0.10992275178432465</v>
      </c>
      <c r="H442" s="291"/>
    </row>
    <row r="443" spans="1:8" ht="18.2" customHeight="1">
      <c r="A443" s="215"/>
      <c r="B443" s="285" t="s">
        <v>21</v>
      </c>
      <c r="C443" s="285"/>
      <c r="D443" s="286">
        <v>12</v>
      </c>
      <c r="E443" s="286"/>
      <c r="F443" s="286"/>
      <c r="G443" s="287">
        <v>0.64171119779348396</v>
      </c>
      <c r="H443" s="287"/>
    </row>
    <row r="444" spans="1:8" ht="18.2" customHeight="1">
      <c r="A444" s="216"/>
      <c r="B444" s="288" t="s">
        <v>22</v>
      </c>
      <c r="C444" s="288"/>
      <c r="D444" s="289">
        <v>0</v>
      </c>
      <c r="E444" s="289"/>
      <c r="F444" s="289"/>
      <c r="G444" s="288"/>
      <c r="H444" s="288"/>
    </row>
    <row r="445" spans="1:8" ht="36.200000000000003" customHeight="1">
      <c r="A445" s="214"/>
      <c r="B445" s="214"/>
      <c r="C445" s="214"/>
      <c r="D445" s="214"/>
      <c r="E445" s="214"/>
      <c r="F445" s="214"/>
      <c r="G445" s="214"/>
      <c r="H445" s="214"/>
    </row>
    <row r="446" spans="1:8" ht="1.5" customHeight="1">
      <c r="A446" s="292" t="s">
        <v>172</v>
      </c>
      <c r="B446" s="292"/>
      <c r="C446" s="292"/>
      <c r="D446" s="292"/>
      <c r="E446" s="292"/>
      <c r="F446" s="292"/>
      <c r="G446" s="292"/>
      <c r="H446" s="292"/>
    </row>
    <row r="447" spans="1:8" ht="16.7" customHeight="1">
      <c r="A447" s="292"/>
      <c r="B447" s="292"/>
      <c r="C447" s="293"/>
      <c r="D447" s="293"/>
      <c r="E447" s="292"/>
      <c r="F447" s="292"/>
      <c r="G447" s="292"/>
      <c r="H447" s="292"/>
    </row>
    <row r="448" spans="1:8" ht="0.75" customHeight="1">
      <c r="A448" s="214"/>
      <c r="B448" s="214"/>
      <c r="C448" s="214"/>
      <c r="D448" s="214"/>
      <c r="E448" s="214"/>
      <c r="F448" s="214"/>
      <c r="G448" s="214"/>
      <c r="H448" s="214"/>
    </row>
    <row r="449" spans="1:8" ht="18.2" customHeight="1">
      <c r="A449" s="215" t="s">
        <v>16</v>
      </c>
      <c r="B449" s="285" t="s">
        <v>17</v>
      </c>
      <c r="C449" s="285"/>
      <c r="D449" s="294" t="s">
        <v>18</v>
      </c>
      <c r="E449" s="294"/>
      <c r="F449" s="294"/>
      <c r="G449" s="294" t="s">
        <v>19</v>
      </c>
      <c r="H449" s="294"/>
    </row>
    <row r="450" spans="1:8" ht="18.2" customHeight="1">
      <c r="A450" s="217" t="s">
        <v>173</v>
      </c>
      <c r="B450" s="290" t="s">
        <v>174</v>
      </c>
      <c r="C450" s="290"/>
      <c r="D450" s="291">
        <v>352</v>
      </c>
      <c r="E450" s="291"/>
      <c r="F450" s="291"/>
      <c r="G450" s="291">
        <v>0.48888888955116272</v>
      </c>
      <c r="H450" s="291"/>
    </row>
    <row r="451" spans="1:8" ht="18.2" customHeight="1">
      <c r="A451" s="217" t="s">
        <v>173</v>
      </c>
      <c r="B451" s="290" t="s">
        <v>198</v>
      </c>
      <c r="C451" s="290"/>
      <c r="D451" s="291">
        <v>310</v>
      </c>
      <c r="E451" s="291"/>
      <c r="F451" s="291"/>
      <c r="G451" s="291">
        <v>0</v>
      </c>
      <c r="H451" s="291"/>
    </row>
    <row r="452" spans="1:8" ht="18.2" customHeight="1">
      <c r="A452" s="215"/>
      <c r="B452" s="285" t="s">
        <v>21</v>
      </c>
      <c r="C452" s="285"/>
      <c r="D452" s="286">
        <v>0</v>
      </c>
      <c r="E452" s="286"/>
      <c r="F452" s="286"/>
      <c r="G452" s="287">
        <v>0.488888889551163</v>
      </c>
      <c r="H452" s="287"/>
    </row>
    <row r="453" spans="1:8" ht="18.2" customHeight="1">
      <c r="A453" s="216"/>
      <c r="B453" s="288" t="s">
        <v>22</v>
      </c>
      <c r="C453" s="288"/>
      <c r="D453" s="289">
        <v>662</v>
      </c>
      <c r="E453" s="289"/>
      <c r="F453" s="289"/>
      <c r="G453" s="288"/>
      <c r="H453" s="288"/>
    </row>
    <row r="454" spans="1:8" ht="35.450000000000003" customHeight="1">
      <c r="A454" s="214"/>
      <c r="B454" s="214"/>
      <c r="C454" s="214"/>
      <c r="D454" s="214"/>
      <c r="E454" s="214"/>
      <c r="F454" s="214"/>
      <c r="G454" s="214"/>
      <c r="H454" s="214"/>
    </row>
    <row r="455" spans="1:8" ht="1.5" customHeight="1">
      <c r="A455" s="292" t="s">
        <v>175</v>
      </c>
      <c r="B455" s="292"/>
      <c r="C455" s="292"/>
      <c r="D455" s="292"/>
      <c r="E455" s="292"/>
      <c r="F455" s="292"/>
      <c r="G455" s="292"/>
      <c r="H455" s="292"/>
    </row>
    <row r="456" spans="1:8" ht="16.7" customHeight="1">
      <c r="A456" s="292"/>
      <c r="B456" s="292"/>
      <c r="C456" s="293"/>
      <c r="D456" s="293"/>
      <c r="E456" s="292"/>
      <c r="F456" s="292"/>
      <c r="G456" s="292"/>
      <c r="H456" s="292"/>
    </row>
    <row r="457" spans="1:8" ht="0.75" customHeight="1">
      <c r="A457" s="214"/>
      <c r="B457" s="214"/>
      <c r="C457" s="214"/>
      <c r="D457" s="214"/>
      <c r="E457" s="214"/>
      <c r="F457" s="214"/>
      <c r="G457" s="214"/>
      <c r="H457" s="214"/>
    </row>
    <row r="458" spans="1:8" ht="18.2" customHeight="1">
      <c r="A458" s="215" t="s">
        <v>16</v>
      </c>
      <c r="B458" s="285" t="s">
        <v>17</v>
      </c>
      <c r="C458" s="285"/>
      <c r="D458" s="294" t="s">
        <v>18</v>
      </c>
      <c r="E458" s="294"/>
      <c r="F458" s="294"/>
      <c r="G458" s="294" t="s">
        <v>19</v>
      </c>
      <c r="H458" s="294"/>
    </row>
    <row r="459" spans="1:8" ht="18.2" customHeight="1">
      <c r="A459" s="217" t="s">
        <v>35</v>
      </c>
      <c r="B459" s="290" t="s">
        <v>36</v>
      </c>
      <c r="C459" s="290"/>
      <c r="D459" s="291">
        <v>14.999999046325684</v>
      </c>
      <c r="E459" s="291"/>
      <c r="F459" s="291"/>
      <c r="G459" s="291">
        <v>0.62499994039535522</v>
      </c>
      <c r="H459" s="291"/>
    </row>
    <row r="460" spans="1:8" ht="18.2" customHeight="1">
      <c r="A460" s="217" t="s">
        <v>86</v>
      </c>
      <c r="B460" s="290" t="s">
        <v>42</v>
      </c>
      <c r="C460" s="290"/>
      <c r="D460" s="291">
        <v>1</v>
      </c>
      <c r="E460" s="291"/>
      <c r="F460" s="291"/>
      <c r="G460" s="291">
        <v>4.1221033781766891E-2</v>
      </c>
      <c r="H460" s="291"/>
    </row>
    <row r="461" spans="1:8" ht="18.2" customHeight="1">
      <c r="A461" s="217" t="s">
        <v>57</v>
      </c>
      <c r="B461" s="290" t="s">
        <v>55</v>
      </c>
      <c r="C461" s="290"/>
      <c r="D461" s="291">
        <v>1</v>
      </c>
      <c r="E461" s="291"/>
      <c r="F461" s="291"/>
      <c r="G461" s="291">
        <v>3.8992870599031448E-2</v>
      </c>
      <c r="H461" s="291"/>
    </row>
    <row r="462" spans="1:8" ht="18.2" customHeight="1">
      <c r="A462" s="217" t="s">
        <v>89</v>
      </c>
      <c r="B462" s="290" t="s">
        <v>52</v>
      </c>
      <c r="C462" s="290"/>
      <c r="D462" s="291">
        <v>2</v>
      </c>
      <c r="E462" s="291"/>
      <c r="F462" s="291"/>
      <c r="G462" s="291">
        <v>8.2442067563533783E-2</v>
      </c>
      <c r="H462" s="291"/>
    </row>
    <row r="463" spans="1:8" ht="18.2" customHeight="1">
      <c r="A463" s="217" t="s">
        <v>89</v>
      </c>
      <c r="B463" s="290" t="s">
        <v>42</v>
      </c>
      <c r="C463" s="290"/>
      <c r="D463" s="291">
        <v>2</v>
      </c>
      <c r="E463" s="291"/>
      <c r="F463" s="291"/>
      <c r="G463" s="291">
        <v>8.2442067563533783E-2</v>
      </c>
      <c r="H463" s="291"/>
    </row>
    <row r="464" spans="1:8" ht="18.2" customHeight="1">
      <c r="A464" s="217" t="s">
        <v>177</v>
      </c>
      <c r="B464" s="290" t="s">
        <v>42</v>
      </c>
      <c r="C464" s="290"/>
      <c r="D464" s="291">
        <v>1.5</v>
      </c>
      <c r="E464" s="291"/>
      <c r="F464" s="291"/>
      <c r="G464" s="291">
        <v>6.1831548810005188E-2</v>
      </c>
      <c r="H464" s="291"/>
    </row>
    <row r="465" spans="1:8" ht="18.2" customHeight="1">
      <c r="A465" s="217" t="s">
        <v>176</v>
      </c>
      <c r="B465" s="290" t="s">
        <v>43</v>
      </c>
      <c r="C465" s="290"/>
      <c r="D465" s="291">
        <v>1</v>
      </c>
      <c r="E465" s="291"/>
      <c r="F465" s="291"/>
      <c r="G465" s="291">
        <v>3.8992870599031448E-2</v>
      </c>
      <c r="H465" s="291"/>
    </row>
    <row r="466" spans="1:8" ht="18.2" customHeight="1">
      <c r="A466" s="217" t="s">
        <v>176</v>
      </c>
      <c r="B466" s="290" t="s">
        <v>29</v>
      </c>
      <c r="C466" s="290"/>
      <c r="D466" s="291">
        <v>1</v>
      </c>
      <c r="E466" s="291"/>
      <c r="F466" s="291"/>
      <c r="G466" s="291">
        <v>3.8992870599031448E-2</v>
      </c>
      <c r="H466" s="291"/>
    </row>
    <row r="467" spans="1:8" ht="18.2" customHeight="1">
      <c r="A467" s="215"/>
      <c r="B467" s="285" t="s">
        <v>21</v>
      </c>
      <c r="C467" s="285"/>
      <c r="D467" s="286">
        <v>24.499999046325701</v>
      </c>
      <c r="E467" s="286"/>
      <c r="F467" s="286"/>
      <c r="G467" s="287">
        <v>1.0099152699112888</v>
      </c>
      <c r="H467" s="287"/>
    </row>
    <row r="468" spans="1:8" ht="18.2" customHeight="1">
      <c r="A468" s="216"/>
      <c r="B468" s="288" t="s">
        <v>22</v>
      </c>
      <c r="C468" s="288"/>
      <c r="D468" s="289">
        <v>0</v>
      </c>
      <c r="E468" s="289"/>
      <c r="F468" s="289"/>
      <c r="G468" s="288"/>
      <c r="H468" s="288"/>
    </row>
    <row r="469" spans="1:8" ht="35.450000000000003" customHeight="1">
      <c r="A469" s="214"/>
      <c r="B469" s="214"/>
      <c r="C469" s="214"/>
      <c r="D469" s="214"/>
      <c r="E469" s="214"/>
      <c r="F469" s="214"/>
      <c r="G469" s="214"/>
      <c r="H469" s="214"/>
    </row>
    <row r="470" spans="1:8" ht="1.5" customHeight="1">
      <c r="A470" s="292" t="s">
        <v>178</v>
      </c>
      <c r="B470" s="292"/>
      <c r="C470" s="292"/>
      <c r="D470" s="292"/>
      <c r="E470" s="292"/>
      <c r="F470" s="292"/>
      <c r="G470" s="292"/>
      <c r="H470" s="292"/>
    </row>
    <row r="471" spans="1:8" ht="16.7" customHeight="1">
      <c r="A471" s="292"/>
      <c r="B471" s="292"/>
      <c r="C471" s="293"/>
      <c r="D471" s="293"/>
      <c r="E471" s="292"/>
      <c r="F471" s="292"/>
      <c r="G471" s="292"/>
      <c r="H471" s="292"/>
    </row>
    <row r="472" spans="1:8" ht="0.75" customHeight="1">
      <c r="A472" s="214"/>
      <c r="B472" s="214"/>
      <c r="C472" s="214"/>
      <c r="D472" s="214"/>
      <c r="E472" s="214"/>
      <c r="F472" s="214"/>
      <c r="G472" s="214"/>
      <c r="H472" s="214"/>
    </row>
    <row r="473" spans="1:8" ht="18.2" customHeight="1">
      <c r="A473" s="215" t="s">
        <v>16</v>
      </c>
      <c r="B473" s="285" t="s">
        <v>17</v>
      </c>
      <c r="C473" s="285"/>
      <c r="D473" s="294" t="s">
        <v>18</v>
      </c>
      <c r="E473" s="294"/>
      <c r="F473" s="294"/>
      <c r="G473" s="294" t="s">
        <v>19</v>
      </c>
      <c r="H473" s="294"/>
    </row>
    <row r="474" spans="1:8" ht="18.2" customHeight="1">
      <c r="A474" s="217" t="s">
        <v>179</v>
      </c>
      <c r="B474" s="290" t="s">
        <v>180</v>
      </c>
      <c r="C474" s="290"/>
      <c r="D474" s="291">
        <v>2</v>
      </c>
      <c r="E474" s="291"/>
      <c r="F474" s="291"/>
      <c r="G474" s="291">
        <v>0.10398098081350327</v>
      </c>
      <c r="H474" s="291"/>
    </row>
    <row r="475" spans="1:8" ht="18.2" customHeight="1">
      <c r="A475" s="217" t="s">
        <v>179</v>
      </c>
      <c r="B475" s="290" t="s">
        <v>181</v>
      </c>
      <c r="C475" s="290"/>
      <c r="D475" s="291">
        <v>3</v>
      </c>
      <c r="E475" s="291"/>
      <c r="F475" s="291"/>
      <c r="G475" s="291">
        <v>0.16488413512706757</v>
      </c>
      <c r="H475" s="291"/>
    </row>
    <row r="476" spans="1:8" ht="18.2" customHeight="1">
      <c r="A476" s="217" t="s">
        <v>179</v>
      </c>
      <c r="B476" s="290" t="s">
        <v>182</v>
      </c>
      <c r="C476" s="290"/>
      <c r="D476" s="291">
        <v>3</v>
      </c>
      <c r="E476" s="291"/>
      <c r="F476" s="291"/>
      <c r="G476" s="291">
        <v>0.16488413512706757</v>
      </c>
      <c r="H476" s="291"/>
    </row>
    <row r="477" spans="1:8" ht="18.2" customHeight="1">
      <c r="A477" s="215"/>
      <c r="B477" s="285" t="s">
        <v>21</v>
      </c>
      <c r="C477" s="285"/>
      <c r="D477" s="286">
        <v>8</v>
      </c>
      <c r="E477" s="286"/>
      <c r="F477" s="286"/>
      <c r="G477" s="287">
        <v>0.43374925106763901</v>
      </c>
      <c r="H477" s="287"/>
    </row>
    <row r="478" spans="1:8" ht="18.2" customHeight="1">
      <c r="A478" s="216"/>
      <c r="B478" s="288" t="s">
        <v>22</v>
      </c>
      <c r="C478" s="288"/>
      <c r="D478" s="289">
        <v>0</v>
      </c>
      <c r="E478" s="289"/>
      <c r="F478" s="289"/>
      <c r="G478" s="288"/>
      <c r="H478" s="288"/>
    </row>
    <row r="479" spans="1:8" ht="36.200000000000003" customHeight="1">
      <c r="A479" s="214"/>
      <c r="B479" s="214"/>
      <c r="C479" s="214"/>
      <c r="D479" s="214"/>
      <c r="E479" s="214"/>
      <c r="F479" s="214"/>
      <c r="G479" s="214"/>
      <c r="H479" s="214"/>
    </row>
    <row r="480" spans="1:8" ht="1.5" customHeight="1">
      <c r="A480" s="292" t="s">
        <v>183</v>
      </c>
      <c r="B480" s="292"/>
      <c r="C480" s="292"/>
      <c r="D480" s="292"/>
      <c r="E480" s="292"/>
      <c r="F480" s="292"/>
      <c r="G480" s="292"/>
      <c r="H480" s="292"/>
    </row>
    <row r="481" spans="1:8" ht="16.7" customHeight="1">
      <c r="A481" s="292"/>
      <c r="B481" s="292"/>
      <c r="C481" s="293"/>
      <c r="D481" s="293"/>
      <c r="E481" s="292"/>
      <c r="F481" s="292"/>
      <c r="G481" s="292"/>
      <c r="H481" s="292"/>
    </row>
    <row r="482" spans="1:8" ht="0.75" customHeight="1">
      <c r="A482" s="214"/>
      <c r="B482" s="214"/>
      <c r="C482" s="214"/>
      <c r="D482" s="214"/>
      <c r="E482" s="214"/>
      <c r="F482" s="214"/>
      <c r="G482" s="214"/>
      <c r="H482" s="214"/>
    </row>
    <row r="483" spans="1:8" ht="18.2" customHeight="1">
      <c r="A483" s="215" t="s">
        <v>16</v>
      </c>
      <c r="B483" s="285" t="s">
        <v>17</v>
      </c>
      <c r="C483" s="285"/>
      <c r="D483" s="294" t="s">
        <v>18</v>
      </c>
      <c r="E483" s="294"/>
      <c r="F483" s="294"/>
      <c r="G483" s="294" t="s">
        <v>19</v>
      </c>
      <c r="H483" s="294"/>
    </row>
    <row r="484" spans="1:8" ht="18.2" customHeight="1">
      <c r="A484" s="217" t="s">
        <v>184</v>
      </c>
      <c r="B484" s="290" t="s">
        <v>65</v>
      </c>
      <c r="C484" s="290"/>
      <c r="D484" s="291">
        <v>4</v>
      </c>
      <c r="E484" s="291"/>
      <c r="F484" s="291"/>
      <c r="G484" s="291">
        <v>0.2222222238779068</v>
      </c>
      <c r="H484" s="291"/>
    </row>
    <row r="485" spans="1:8" ht="18.2" customHeight="1">
      <c r="A485" s="217" t="s">
        <v>184</v>
      </c>
      <c r="B485" s="290" t="s">
        <v>28</v>
      </c>
      <c r="C485" s="290"/>
      <c r="D485" s="291">
        <v>2</v>
      </c>
      <c r="E485" s="291"/>
      <c r="F485" s="291"/>
      <c r="G485" s="291">
        <v>0.10398098081350327</v>
      </c>
      <c r="H485" s="291"/>
    </row>
    <row r="486" spans="1:8" ht="18.2" customHeight="1">
      <c r="A486" s="217" t="s">
        <v>184</v>
      </c>
      <c r="B486" s="290" t="s">
        <v>29</v>
      </c>
      <c r="C486" s="290"/>
      <c r="D486" s="291">
        <v>3</v>
      </c>
      <c r="E486" s="291"/>
      <c r="F486" s="291"/>
      <c r="G486" s="291">
        <v>0.1559714674949646</v>
      </c>
      <c r="H486" s="291"/>
    </row>
    <row r="487" spans="1:8" ht="18.2" customHeight="1">
      <c r="A487" s="217" t="s">
        <v>185</v>
      </c>
      <c r="B487" s="290" t="s">
        <v>42</v>
      </c>
      <c r="C487" s="290"/>
      <c r="D487" s="291">
        <v>1</v>
      </c>
      <c r="E487" s="291"/>
      <c r="F487" s="291"/>
      <c r="G487" s="291">
        <v>5.4961375892162323E-2</v>
      </c>
      <c r="H487" s="291"/>
    </row>
    <row r="488" spans="1:8" ht="18.2" customHeight="1">
      <c r="A488" s="217" t="s">
        <v>185</v>
      </c>
      <c r="B488" s="290" t="s">
        <v>31</v>
      </c>
      <c r="C488" s="290"/>
      <c r="D488" s="291">
        <v>1</v>
      </c>
      <c r="E488" s="291"/>
      <c r="F488" s="291"/>
      <c r="G488" s="291">
        <v>5.4961375892162323E-2</v>
      </c>
      <c r="H488" s="291"/>
    </row>
    <row r="489" spans="1:8" ht="18.2" customHeight="1">
      <c r="A489" s="217" t="s">
        <v>185</v>
      </c>
      <c r="B489" s="290" t="s">
        <v>33</v>
      </c>
      <c r="C489" s="290"/>
      <c r="D489" s="291">
        <v>1</v>
      </c>
      <c r="E489" s="291"/>
      <c r="F489" s="291"/>
      <c r="G489" s="291">
        <v>5.4961375892162323E-2</v>
      </c>
      <c r="H489" s="291"/>
    </row>
    <row r="490" spans="1:8" ht="18.2" customHeight="1">
      <c r="A490" s="217" t="s">
        <v>185</v>
      </c>
      <c r="B490" s="290" t="s">
        <v>52</v>
      </c>
      <c r="C490" s="290"/>
      <c r="D490" s="291">
        <v>1</v>
      </c>
      <c r="E490" s="291"/>
      <c r="F490" s="291"/>
      <c r="G490" s="291">
        <v>5.4961375892162323E-2</v>
      </c>
      <c r="H490" s="291"/>
    </row>
    <row r="491" spans="1:8" ht="18.2" customHeight="1">
      <c r="A491" s="215"/>
      <c r="B491" s="285" t="s">
        <v>21</v>
      </c>
      <c r="C491" s="285"/>
      <c r="D491" s="286">
        <v>13</v>
      </c>
      <c r="E491" s="286"/>
      <c r="F491" s="286"/>
      <c r="G491" s="287">
        <v>0.70202017575502418</v>
      </c>
      <c r="H491" s="287"/>
    </row>
    <row r="492" spans="1:8" ht="18.2" customHeight="1">
      <c r="A492" s="216"/>
      <c r="B492" s="288" t="s">
        <v>22</v>
      </c>
      <c r="C492" s="288"/>
      <c r="D492" s="289">
        <v>0</v>
      </c>
      <c r="E492" s="289"/>
      <c r="F492" s="289"/>
      <c r="G492" s="288"/>
      <c r="H492" s="288"/>
    </row>
    <row r="493" spans="1:8" ht="35.450000000000003" customHeight="1">
      <c r="A493" s="214"/>
      <c r="B493" s="214"/>
      <c r="C493" s="214"/>
      <c r="D493" s="214"/>
      <c r="E493" s="214"/>
      <c r="F493" s="214"/>
      <c r="G493" s="214"/>
      <c r="H493" s="214"/>
    </row>
    <row r="494" spans="1:8" ht="1.5" customHeight="1">
      <c r="A494" s="292" t="s">
        <v>186</v>
      </c>
      <c r="B494" s="292"/>
      <c r="C494" s="292"/>
      <c r="D494" s="292"/>
      <c r="E494" s="292"/>
      <c r="F494" s="292"/>
      <c r="G494" s="292"/>
      <c r="H494" s="292"/>
    </row>
    <row r="495" spans="1:8" ht="16.7" customHeight="1">
      <c r="A495" s="292"/>
      <c r="B495" s="292"/>
      <c r="C495" s="293"/>
      <c r="D495" s="293"/>
      <c r="E495" s="292"/>
      <c r="F495" s="292"/>
      <c r="G495" s="292"/>
      <c r="H495" s="292"/>
    </row>
    <row r="496" spans="1:8" ht="0.75" customHeight="1">
      <c r="A496" s="214"/>
      <c r="B496" s="214"/>
      <c r="C496" s="214"/>
      <c r="D496" s="214"/>
      <c r="E496" s="214"/>
      <c r="F496" s="214"/>
      <c r="G496" s="214"/>
      <c r="H496" s="214"/>
    </row>
    <row r="497" spans="1:8" ht="18.2" customHeight="1">
      <c r="A497" s="215" t="s">
        <v>16</v>
      </c>
      <c r="B497" s="285" t="s">
        <v>17</v>
      </c>
      <c r="C497" s="285"/>
      <c r="D497" s="294" t="s">
        <v>18</v>
      </c>
      <c r="E497" s="294"/>
      <c r="F497" s="294"/>
      <c r="G497" s="294" t="s">
        <v>19</v>
      </c>
      <c r="H497" s="294"/>
    </row>
    <row r="498" spans="1:8" ht="18.2" customHeight="1">
      <c r="A498" s="217" t="s">
        <v>187</v>
      </c>
      <c r="B498" s="290" t="s">
        <v>42</v>
      </c>
      <c r="C498" s="290"/>
      <c r="D498" s="291">
        <v>1</v>
      </c>
      <c r="E498" s="291"/>
      <c r="F498" s="291"/>
      <c r="G498" s="291">
        <v>5.2068673074245453E-2</v>
      </c>
      <c r="H498" s="291"/>
    </row>
    <row r="499" spans="1:8" ht="18.2" customHeight="1">
      <c r="A499" s="217" t="s">
        <v>187</v>
      </c>
      <c r="B499" s="290" t="s">
        <v>52</v>
      </c>
      <c r="C499" s="290"/>
      <c r="D499" s="291">
        <v>1</v>
      </c>
      <c r="E499" s="291"/>
      <c r="F499" s="291"/>
      <c r="G499" s="291">
        <v>5.2068673074245453E-2</v>
      </c>
      <c r="H499" s="291"/>
    </row>
    <row r="500" spans="1:8" ht="18.2" customHeight="1">
      <c r="A500" s="217" t="s">
        <v>187</v>
      </c>
      <c r="B500" s="290" t="s">
        <v>31</v>
      </c>
      <c r="C500" s="290"/>
      <c r="D500" s="291">
        <v>1</v>
      </c>
      <c r="E500" s="291"/>
      <c r="F500" s="291"/>
      <c r="G500" s="291">
        <v>5.2068673074245453E-2</v>
      </c>
      <c r="H500" s="291"/>
    </row>
    <row r="501" spans="1:8" ht="18.2" customHeight="1">
      <c r="A501" s="217" t="s">
        <v>187</v>
      </c>
      <c r="B501" s="290" t="s">
        <v>33</v>
      </c>
      <c r="C501" s="290"/>
      <c r="D501" s="291">
        <v>1</v>
      </c>
      <c r="E501" s="291"/>
      <c r="F501" s="291"/>
      <c r="G501" s="291">
        <v>5.2068673074245453E-2</v>
      </c>
      <c r="H501" s="291"/>
    </row>
    <row r="502" spans="1:8" ht="18.2" customHeight="1">
      <c r="A502" s="217" t="s">
        <v>188</v>
      </c>
      <c r="B502" s="290" t="s">
        <v>49</v>
      </c>
      <c r="C502" s="290"/>
      <c r="D502" s="291">
        <v>1</v>
      </c>
      <c r="E502" s="291"/>
      <c r="F502" s="291"/>
      <c r="G502" s="291">
        <v>2.476780116558075E-2</v>
      </c>
      <c r="H502" s="291"/>
    </row>
    <row r="503" spans="1:8" ht="18.2" customHeight="1">
      <c r="A503" s="217" t="s">
        <v>188</v>
      </c>
      <c r="B503" s="290" t="s">
        <v>49</v>
      </c>
      <c r="C503" s="290"/>
      <c r="D503" s="291">
        <v>1</v>
      </c>
      <c r="E503" s="291"/>
      <c r="F503" s="291"/>
      <c r="G503" s="291">
        <v>2.7863776311278343E-2</v>
      </c>
      <c r="H503" s="291"/>
    </row>
    <row r="504" spans="1:8" ht="18.2" customHeight="1">
      <c r="A504" s="217" t="s">
        <v>189</v>
      </c>
      <c r="B504" s="290" t="s">
        <v>48</v>
      </c>
      <c r="C504" s="290"/>
      <c r="D504" s="291">
        <v>1</v>
      </c>
      <c r="E504" s="291"/>
      <c r="F504" s="291"/>
      <c r="G504" s="291">
        <v>2.476780116558075E-2</v>
      </c>
      <c r="H504" s="291"/>
    </row>
    <row r="505" spans="1:8" ht="18.2" customHeight="1">
      <c r="A505" s="217" t="s">
        <v>189</v>
      </c>
      <c r="B505" s="290" t="s">
        <v>48</v>
      </c>
      <c r="C505" s="290"/>
      <c r="D505" s="291">
        <v>1</v>
      </c>
      <c r="E505" s="291"/>
      <c r="F505" s="291"/>
      <c r="G505" s="291">
        <v>2.7863776311278343E-2</v>
      </c>
      <c r="H505" s="291"/>
    </row>
    <row r="506" spans="1:8" ht="18.2" customHeight="1">
      <c r="A506" s="217" t="s">
        <v>189</v>
      </c>
      <c r="B506" s="290" t="s">
        <v>49</v>
      </c>
      <c r="C506" s="290"/>
      <c r="D506" s="291">
        <v>1</v>
      </c>
      <c r="E506" s="291"/>
      <c r="F506" s="291"/>
      <c r="G506" s="291">
        <v>2.7863776311278343E-2</v>
      </c>
      <c r="H506" s="291"/>
    </row>
    <row r="507" spans="1:8" ht="18.2" customHeight="1">
      <c r="A507" s="217" t="s">
        <v>189</v>
      </c>
      <c r="B507" s="290" t="s">
        <v>49</v>
      </c>
      <c r="C507" s="290"/>
      <c r="D507" s="291">
        <v>1</v>
      </c>
      <c r="E507" s="291"/>
      <c r="F507" s="291"/>
      <c r="G507" s="291">
        <v>2.476780116558075E-2</v>
      </c>
      <c r="H507" s="291"/>
    </row>
    <row r="508" spans="1:8" ht="18.2" customHeight="1">
      <c r="A508" s="217" t="s">
        <v>159</v>
      </c>
      <c r="B508" s="290" t="s">
        <v>72</v>
      </c>
      <c r="C508" s="290"/>
      <c r="D508" s="291">
        <v>0.33142858743667603</v>
      </c>
      <c r="E508" s="291"/>
      <c r="F508" s="291"/>
      <c r="G508" s="291">
        <v>1.6324233263731003E-2</v>
      </c>
      <c r="H508" s="291"/>
    </row>
    <row r="509" spans="1:8" ht="26.45" customHeight="1">
      <c r="A509" s="217" t="s">
        <v>160</v>
      </c>
      <c r="B509" s="290" t="s">
        <v>31</v>
      </c>
      <c r="C509" s="290"/>
      <c r="D509" s="291">
        <v>0.63243246078491211</v>
      </c>
      <c r="E509" s="291"/>
      <c r="F509" s="291"/>
      <c r="G509" s="291">
        <v>3.29299196600914E-2</v>
      </c>
      <c r="H509" s="291"/>
    </row>
    <row r="510" spans="1:8" ht="25.7" customHeight="1">
      <c r="A510" s="217" t="s">
        <v>160</v>
      </c>
      <c r="B510" s="290" t="s">
        <v>72</v>
      </c>
      <c r="C510" s="290"/>
      <c r="D510" s="291">
        <v>3</v>
      </c>
      <c r="E510" s="291"/>
      <c r="F510" s="291"/>
      <c r="G510" s="291">
        <v>0.14776244759559631</v>
      </c>
      <c r="H510" s="291"/>
    </row>
    <row r="511" spans="1:8" ht="26.45" customHeight="1">
      <c r="A511" s="217" t="s">
        <v>158</v>
      </c>
      <c r="B511" s="290" t="s">
        <v>31</v>
      </c>
      <c r="C511" s="290"/>
      <c r="D511" s="291">
        <v>0.42162162065505981</v>
      </c>
      <c r="E511" s="291"/>
      <c r="F511" s="291"/>
      <c r="G511" s="291">
        <v>2.195327915251255E-2</v>
      </c>
      <c r="H511" s="291"/>
    </row>
    <row r="512" spans="1:8" ht="18.2" customHeight="1">
      <c r="A512" s="217" t="s">
        <v>57</v>
      </c>
      <c r="B512" s="290" t="s">
        <v>31</v>
      </c>
      <c r="C512" s="290"/>
      <c r="D512" s="291">
        <v>1</v>
      </c>
      <c r="E512" s="291"/>
      <c r="F512" s="291"/>
      <c r="G512" s="291">
        <v>5.2068673074245453E-2</v>
      </c>
      <c r="H512" s="291"/>
    </row>
    <row r="513" spans="1:8" ht="26.45" customHeight="1">
      <c r="A513" s="220" t="s">
        <v>67</v>
      </c>
      <c r="B513" s="290" t="s">
        <v>92</v>
      </c>
      <c r="C513" s="290"/>
      <c r="D513" s="291">
        <v>5</v>
      </c>
      <c r="E513" s="291"/>
      <c r="F513" s="291"/>
      <c r="G513" s="291">
        <v>0.26034334301948547</v>
      </c>
      <c r="H513" s="291"/>
    </row>
    <row r="514" spans="1:8" ht="25.7" customHeight="1">
      <c r="A514" s="217" t="s">
        <v>67</v>
      </c>
      <c r="B514" s="290" t="s">
        <v>91</v>
      </c>
      <c r="C514" s="290"/>
      <c r="D514" s="291">
        <v>6</v>
      </c>
      <c r="E514" s="291"/>
      <c r="F514" s="291"/>
      <c r="G514" s="291">
        <v>0.31241202354431152</v>
      </c>
      <c r="H514" s="291"/>
    </row>
    <row r="515" spans="1:8" ht="18.2" customHeight="1">
      <c r="A515" s="215"/>
      <c r="B515" s="285" t="s">
        <v>21</v>
      </c>
      <c r="C515" s="285"/>
      <c r="D515" s="286">
        <v>26.385482668876648</v>
      </c>
      <c r="E515" s="286"/>
      <c r="F515" s="286"/>
      <c r="G515" s="287">
        <v>1.2099633440375324</v>
      </c>
      <c r="H515" s="287"/>
    </row>
    <row r="516" spans="1:8" ht="18.2" customHeight="1">
      <c r="A516" s="216"/>
      <c r="B516" s="288" t="s">
        <v>22</v>
      </c>
      <c r="C516" s="288"/>
      <c r="D516" s="289">
        <v>0</v>
      </c>
      <c r="E516" s="289"/>
      <c r="F516" s="289"/>
      <c r="G516" s="288"/>
      <c r="H516" s="288"/>
    </row>
    <row r="517" spans="1:8" ht="36.200000000000003" customHeight="1">
      <c r="A517" s="214"/>
      <c r="B517" s="214"/>
      <c r="C517" s="214"/>
      <c r="D517" s="214"/>
      <c r="E517" s="214"/>
      <c r="F517" s="214"/>
      <c r="G517" s="214"/>
      <c r="H517" s="214"/>
    </row>
    <row r="518" spans="1:8" ht="1.5" customHeight="1">
      <c r="A518" s="292" t="s">
        <v>190</v>
      </c>
      <c r="B518" s="292"/>
      <c r="C518" s="292"/>
      <c r="D518" s="292"/>
      <c r="E518" s="292"/>
      <c r="F518" s="292"/>
      <c r="G518" s="292"/>
      <c r="H518" s="292"/>
    </row>
    <row r="519" spans="1:8" ht="16.7" customHeight="1">
      <c r="A519" s="292"/>
      <c r="B519" s="292"/>
      <c r="C519" s="293"/>
      <c r="D519" s="293"/>
      <c r="E519" s="292"/>
      <c r="F519" s="292"/>
      <c r="G519" s="292"/>
      <c r="H519" s="292"/>
    </row>
    <row r="520" spans="1:8" ht="0.75" customHeight="1">
      <c r="A520" s="214"/>
      <c r="B520" s="214"/>
      <c r="C520" s="214"/>
      <c r="D520" s="214"/>
      <c r="E520" s="214"/>
      <c r="F520" s="214"/>
      <c r="G520" s="214"/>
      <c r="H520" s="214"/>
    </row>
    <row r="521" spans="1:8" ht="18.2" customHeight="1">
      <c r="A521" s="215" t="s">
        <v>16</v>
      </c>
      <c r="B521" s="285" t="s">
        <v>17</v>
      </c>
      <c r="C521" s="285"/>
      <c r="D521" s="294" t="s">
        <v>18</v>
      </c>
      <c r="E521" s="294"/>
      <c r="F521" s="294"/>
      <c r="G521" s="294" t="s">
        <v>19</v>
      </c>
      <c r="H521" s="294"/>
    </row>
    <row r="522" spans="1:8" ht="18.2" customHeight="1">
      <c r="A522" s="217" t="s">
        <v>120</v>
      </c>
      <c r="B522" s="290" t="s">
        <v>194</v>
      </c>
      <c r="C522" s="290"/>
      <c r="D522" s="291">
        <v>5</v>
      </c>
      <c r="E522" s="291"/>
      <c r="F522" s="291"/>
      <c r="G522" s="291">
        <v>0.22727273404598236</v>
      </c>
      <c r="H522" s="291"/>
    </row>
    <row r="523" spans="1:8" ht="18.2" customHeight="1">
      <c r="A523" s="217" t="s">
        <v>80</v>
      </c>
      <c r="B523" s="290" t="s">
        <v>84</v>
      </c>
      <c r="C523" s="290"/>
      <c r="D523" s="291">
        <v>4</v>
      </c>
      <c r="E523" s="291"/>
      <c r="F523" s="291"/>
      <c r="G523" s="291">
        <v>0.187165766954422</v>
      </c>
      <c r="H523" s="291"/>
    </row>
    <row r="524" spans="1:8" ht="18.2" customHeight="1">
      <c r="A524" s="217" t="s">
        <v>83</v>
      </c>
      <c r="B524" s="290" t="s">
        <v>81</v>
      </c>
      <c r="C524" s="290"/>
      <c r="D524" s="291">
        <v>4</v>
      </c>
      <c r="E524" s="291"/>
      <c r="F524" s="291"/>
      <c r="G524" s="291">
        <v>0.187165766954422</v>
      </c>
      <c r="H524" s="291"/>
    </row>
    <row r="525" spans="1:8" ht="18.2" customHeight="1">
      <c r="A525" s="217" t="s">
        <v>101</v>
      </c>
      <c r="B525" s="290" t="s">
        <v>191</v>
      </c>
      <c r="C525" s="290"/>
      <c r="D525" s="291">
        <v>5</v>
      </c>
      <c r="E525" s="291"/>
      <c r="F525" s="291"/>
      <c r="G525" s="291">
        <v>0.24732618033885956</v>
      </c>
      <c r="H525" s="291"/>
    </row>
    <row r="526" spans="1:8" ht="18.2" customHeight="1">
      <c r="A526" s="217" t="s">
        <v>101</v>
      </c>
      <c r="B526" s="290" t="s">
        <v>192</v>
      </c>
      <c r="C526" s="290"/>
      <c r="D526" s="291">
        <v>5</v>
      </c>
      <c r="E526" s="291"/>
      <c r="F526" s="291"/>
      <c r="G526" s="291">
        <v>0.24732618033885956</v>
      </c>
      <c r="H526" s="291"/>
    </row>
    <row r="527" spans="1:8" ht="18.2" customHeight="1">
      <c r="A527" s="217" t="s">
        <v>41</v>
      </c>
      <c r="B527" s="290" t="s">
        <v>29</v>
      </c>
      <c r="C527" s="290"/>
      <c r="D527" s="291">
        <v>2</v>
      </c>
      <c r="E527" s="291"/>
      <c r="F527" s="291"/>
      <c r="G527" s="291">
        <v>0.10398098081350327</v>
      </c>
      <c r="H527" s="291"/>
    </row>
    <row r="528" spans="1:8" ht="18.2" customHeight="1">
      <c r="A528" s="217" t="s">
        <v>193</v>
      </c>
      <c r="B528" s="290" t="s">
        <v>28</v>
      </c>
      <c r="C528" s="290"/>
      <c r="D528" s="291">
        <v>1</v>
      </c>
      <c r="E528" s="291"/>
      <c r="F528" s="291"/>
      <c r="G528" s="291">
        <v>5.1990490406751633E-2</v>
      </c>
      <c r="H528" s="291"/>
    </row>
    <row r="529" spans="1:8" ht="18.2" customHeight="1">
      <c r="A529" s="215"/>
      <c r="B529" s="285" t="s">
        <v>21</v>
      </c>
      <c r="C529" s="285"/>
      <c r="D529" s="286">
        <v>26</v>
      </c>
      <c r="E529" s="286"/>
      <c r="F529" s="286"/>
      <c r="G529" s="287">
        <v>1.2522280998528006</v>
      </c>
      <c r="H529" s="287"/>
    </row>
    <row r="530" spans="1:8" ht="18.2" customHeight="1">
      <c r="A530" s="216"/>
      <c r="B530" s="288" t="s">
        <v>22</v>
      </c>
      <c r="C530" s="288"/>
      <c r="D530" s="289">
        <v>0</v>
      </c>
      <c r="E530" s="289"/>
      <c r="F530" s="289"/>
      <c r="G530" s="288"/>
      <c r="H530" s="288"/>
    </row>
    <row r="531" spans="1:8" ht="35.450000000000003" customHeight="1">
      <c r="A531" s="214"/>
      <c r="B531" s="214"/>
      <c r="C531" s="214"/>
      <c r="D531" s="214"/>
      <c r="E531" s="214"/>
      <c r="F531" s="214"/>
      <c r="G531" s="214"/>
      <c r="H531" s="214"/>
    </row>
    <row r="532" spans="1:8" ht="1.5" customHeight="1">
      <c r="A532" s="292" t="s">
        <v>196</v>
      </c>
      <c r="B532" s="292"/>
      <c r="C532" s="292"/>
      <c r="D532" s="292"/>
      <c r="E532" s="292"/>
      <c r="F532" s="292"/>
      <c r="G532" s="292"/>
      <c r="H532" s="292"/>
    </row>
    <row r="533" spans="1:8" ht="16.7" customHeight="1">
      <c r="A533" s="292"/>
      <c r="B533" s="292"/>
      <c r="C533" s="293"/>
      <c r="D533" s="293"/>
      <c r="E533" s="292"/>
      <c r="F533" s="292"/>
      <c r="G533" s="292"/>
      <c r="H533" s="292"/>
    </row>
    <row r="534" spans="1:8" ht="0.75" customHeight="1">
      <c r="A534" s="214"/>
      <c r="B534" s="214"/>
      <c r="C534" s="214"/>
      <c r="D534" s="214"/>
      <c r="E534" s="214"/>
      <c r="F534" s="214"/>
      <c r="G534" s="214"/>
      <c r="H534" s="214"/>
    </row>
    <row r="535" spans="1:8" ht="18.2" customHeight="1">
      <c r="A535" s="215" t="s">
        <v>16</v>
      </c>
      <c r="B535" s="285" t="s">
        <v>17</v>
      </c>
      <c r="C535" s="285"/>
      <c r="D535" s="294" t="s">
        <v>18</v>
      </c>
      <c r="E535" s="294"/>
      <c r="F535" s="294"/>
      <c r="G535" s="294" t="s">
        <v>19</v>
      </c>
      <c r="H535" s="294"/>
    </row>
    <row r="536" spans="1:8" ht="18.2" customHeight="1">
      <c r="A536" s="217" t="s">
        <v>94</v>
      </c>
      <c r="B536" s="290" t="s">
        <v>95</v>
      </c>
      <c r="C536" s="290"/>
      <c r="D536" s="291">
        <v>7.9999995231628418</v>
      </c>
      <c r="E536" s="291"/>
      <c r="F536" s="291"/>
      <c r="G536" s="291">
        <v>0.26666665077209473</v>
      </c>
      <c r="H536" s="291"/>
    </row>
    <row r="537" spans="1:8" ht="18.2" customHeight="1">
      <c r="A537" s="215"/>
      <c r="B537" s="285" t="s">
        <v>21</v>
      </c>
      <c r="C537" s="285"/>
      <c r="D537" s="286">
        <v>7.99999952316284</v>
      </c>
      <c r="E537" s="286"/>
      <c r="F537" s="286"/>
      <c r="G537" s="287">
        <v>0.266666650772095</v>
      </c>
      <c r="H537" s="287"/>
    </row>
    <row r="538" spans="1:8" ht="18.2" customHeight="1">
      <c r="A538" s="216"/>
      <c r="B538" s="288" t="s">
        <v>22</v>
      </c>
      <c r="C538" s="288"/>
      <c r="D538" s="289">
        <v>0</v>
      </c>
      <c r="E538" s="289"/>
      <c r="F538" s="289"/>
      <c r="G538" s="288"/>
      <c r="H538" s="288"/>
    </row>
    <row r="539" spans="1:8" ht="35.450000000000003" customHeight="1">
      <c r="A539" s="214"/>
      <c r="B539" s="214"/>
      <c r="C539" s="214"/>
      <c r="D539" s="214"/>
      <c r="E539" s="214"/>
      <c r="F539" s="214"/>
      <c r="G539" s="214"/>
      <c r="H539" s="214"/>
    </row>
    <row r="540" spans="1:8" ht="1.5" customHeight="1">
      <c r="A540" s="292" t="s">
        <v>199</v>
      </c>
      <c r="B540" s="292"/>
      <c r="C540" s="292"/>
      <c r="D540" s="292"/>
      <c r="E540" s="292"/>
      <c r="F540" s="292"/>
      <c r="G540" s="292"/>
      <c r="H540" s="292"/>
    </row>
    <row r="541" spans="1:8" ht="16.7" customHeight="1">
      <c r="A541" s="292"/>
      <c r="B541" s="292"/>
      <c r="C541" s="293"/>
      <c r="D541" s="293"/>
      <c r="E541" s="292"/>
      <c r="F541" s="292"/>
      <c r="G541" s="292"/>
      <c r="H541" s="292"/>
    </row>
    <row r="542" spans="1:8" ht="0.75" customHeight="1">
      <c r="A542" s="214"/>
      <c r="B542" s="214"/>
      <c r="C542" s="214"/>
      <c r="D542" s="214"/>
      <c r="E542" s="214"/>
      <c r="F542" s="214"/>
      <c r="G542" s="214"/>
      <c r="H542" s="214"/>
    </row>
    <row r="543" spans="1:8" ht="18.2" customHeight="1">
      <c r="A543" s="215" t="s">
        <v>16</v>
      </c>
      <c r="B543" s="285" t="s">
        <v>17</v>
      </c>
      <c r="C543" s="285"/>
      <c r="D543" s="294" t="s">
        <v>18</v>
      </c>
      <c r="E543" s="294"/>
      <c r="F543" s="294"/>
      <c r="G543" s="294" t="s">
        <v>19</v>
      </c>
      <c r="H543" s="294"/>
    </row>
    <row r="544" spans="1:8" ht="18.2" customHeight="1">
      <c r="A544" s="217" t="s">
        <v>200</v>
      </c>
      <c r="B544" s="290" t="s">
        <v>29</v>
      </c>
      <c r="C544" s="290"/>
      <c r="D544" s="291">
        <v>14</v>
      </c>
      <c r="E544" s="291"/>
      <c r="F544" s="291"/>
      <c r="G544" s="291">
        <v>2.1604938432574272E-2</v>
      </c>
      <c r="H544" s="291"/>
    </row>
    <row r="545" spans="1:8" ht="18.2" customHeight="1">
      <c r="A545" s="217" t="s">
        <v>200</v>
      </c>
      <c r="B545" s="290" t="s">
        <v>55</v>
      </c>
      <c r="C545" s="290"/>
      <c r="D545" s="291">
        <v>14</v>
      </c>
      <c r="E545" s="291"/>
      <c r="F545" s="291"/>
      <c r="G545" s="291">
        <v>2.1604938432574272E-2</v>
      </c>
      <c r="H545" s="291"/>
    </row>
    <row r="546" spans="1:8" ht="18.2" customHeight="1">
      <c r="A546" s="217" t="s">
        <v>200</v>
      </c>
      <c r="B546" s="290" t="s">
        <v>42</v>
      </c>
      <c r="C546" s="290"/>
      <c r="D546" s="291">
        <v>14</v>
      </c>
      <c r="E546" s="291"/>
      <c r="F546" s="291"/>
      <c r="G546" s="291">
        <v>2.1604938432574272E-2</v>
      </c>
      <c r="H546" s="291"/>
    </row>
    <row r="547" spans="1:8" ht="18.2" customHeight="1">
      <c r="A547" s="217" t="s">
        <v>200</v>
      </c>
      <c r="B547" s="290" t="s">
        <v>52</v>
      </c>
      <c r="C547" s="290"/>
      <c r="D547" s="291">
        <v>14</v>
      </c>
      <c r="E547" s="291"/>
      <c r="F547" s="291"/>
      <c r="G547" s="291">
        <v>2.1604938432574272E-2</v>
      </c>
      <c r="H547" s="291"/>
    </row>
    <row r="548" spans="1:8" ht="18.2" customHeight="1">
      <c r="A548" s="217" t="s">
        <v>200</v>
      </c>
      <c r="B548" s="290" t="s">
        <v>33</v>
      </c>
      <c r="C548" s="290"/>
      <c r="D548" s="291">
        <v>0.37837839126586914</v>
      </c>
      <c r="E548" s="291"/>
      <c r="F548" s="291"/>
      <c r="G548" s="291">
        <v>2.0796196535229683E-2</v>
      </c>
      <c r="H548" s="291"/>
    </row>
    <row r="549" spans="1:8" ht="18.2" customHeight="1">
      <c r="A549" s="217" t="s">
        <v>200</v>
      </c>
      <c r="B549" s="290" t="s">
        <v>31</v>
      </c>
      <c r="C549" s="290"/>
      <c r="D549" s="291">
        <v>14</v>
      </c>
      <c r="E549" s="291"/>
      <c r="F549" s="291"/>
      <c r="G549" s="291">
        <v>2.1604938432574272E-2</v>
      </c>
      <c r="H549" s="291"/>
    </row>
    <row r="550" spans="1:8" ht="18.2" customHeight="1">
      <c r="A550" s="217" t="s">
        <v>200</v>
      </c>
      <c r="B550" s="290" t="s">
        <v>27</v>
      </c>
      <c r="C550" s="290"/>
      <c r="D550" s="291">
        <v>14</v>
      </c>
      <c r="E550" s="291"/>
      <c r="F550" s="291"/>
      <c r="G550" s="291">
        <v>2.1604938432574272E-2</v>
      </c>
      <c r="H550" s="291"/>
    </row>
    <row r="551" spans="1:8" ht="18.2" customHeight="1">
      <c r="A551" s="217" t="s">
        <v>200</v>
      </c>
      <c r="B551" s="290" t="s">
        <v>28</v>
      </c>
      <c r="C551" s="290"/>
      <c r="D551" s="291">
        <v>14</v>
      </c>
      <c r="E551" s="291"/>
      <c r="F551" s="291"/>
      <c r="G551" s="291">
        <v>2.1604938432574272E-2</v>
      </c>
      <c r="H551" s="291"/>
    </row>
    <row r="552" spans="1:8" ht="18.2" customHeight="1">
      <c r="A552" s="215"/>
      <c r="B552" s="285" t="s">
        <v>21</v>
      </c>
      <c r="C552" s="285"/>
      <c r="D552" s="286">
        <v>0.37837839126586897</v>
      </c>
      <c r="E552" s="286"/>
      <c r="F552" s="286"/>
      <c r="G552" s="287">
        <v>0.17203076556324981</v>
      </c>
      <c r="H552" s="287"/>
    </row>
    <row r="553" spans="1:8" ht="18.2" customHeight="1">
      <c r="A553" s="216"/>
      <c r="B553" s="288" t="s">
        <v>22</v>
      </c>
      <c r="C553" s="288"/>
      <c r="D553" s="289">
        <v>98</v>
      </c>
      <c r="E553" s="289"/>
      <c r="F553" s="289"/>
      <c r="G553" s="288"/>
      <c r="H553" s="288"/>
    </row>
    <row r="554" spans="1:8" ht="36.200000000000003" customHeight="1">
      <c r="A554" s="214"/>
      <c r="B554" s="214"/>
      <c r="C554" s="214"/>
      <c r="D554" s="214"/>
      <c r="E554" s="214"/>
      <c r="F554" s="214"/>
      <c r="G554" s="214"/>
      <c r="H554" s="214"/>
    </row>
    <row r="555" spans="1:8" ht="18.2" customHeight="1">
      <c r="A555" s="214"/>
      <c r="B555" s="214"/>
      <c r="C555" s="214"/>
      <c r="D555" s="214"/>
      <c r="E555" s="214"/>
      <c r="F555" s="284" t="s">
        <v>201</v>
      </c>
      <c r="G555" s="284"/>
      <c r="H555" s="214"/>
    </row>
  </sheetData>
  <mergeCells count="1240">
    <mergeCell ref="B11:C11"/>
    <mergeCell ref="D11:F11"/>
    <mergeCell ref="G11:H11"/>
    <mergeCell ref="B12:C12"/>
    <mergeCell ref="D12:F12"/>
    <mergeCell ref="G12:H12"/>
    <mergeCell ref="A1:H1"/>
    <mergeCell ref="A3:H3"/>
    <mergeCell ref="A4:H4"/>
    <mergeCell ref="A5:H5"/>
    <mergeCell ref="A7:H8"/>
    <mergeCell ref="B10:C10"/>
    <mergeCell ref="D10:F10"/>
    <mergeCell ref="G10:H10"/>
    <mergeCell ref="B21:C21"/>
    <mergeCell ref="D21:F21"/>
    <mergeCell ref="G21:H21"/>
    <mergeCell ref="B22:C22"/>
    <mergeCell ref="D22:F22"/>
    <mergeCell ref="G22:H22"/>
    <mergeCell ref="B19:C19"/>
    <mergeCell ref="D19:F19"/>
    <mergeCell ref="G19:H19"/>
    <mergeCell ref="B20:C20"/>
    <mergeCell ref="D20:F20"/>
    <mergeCell ref="G20:H20"/>
    <mergeCell ref="B13:C13"/>
    <mergeCell ref="D13:F13"/>
    <mergeCell ref="G13:H13"/>
    <mergeCell ref="A15:H16"/>
    <mergeCell ref="B18:C18"/>
    <mergeCell ref="D18:F18"/>
    <mergeCell ref="G18:H18"/>
    <mergeCell ref="A28:H29"/>
    <mergeCell ref="B31:C31"/>
    <mergeCell ref="D31:F31"/>
    <mergeCell ref="G31:H31"/>
    <mergeCell ref="B32:C32"/>
    <mergeCell ref="D32:F32"/>
    <mergeCell ref="G32:H32"/>
    <mergeCell ref="B25:C25"/>
    <mergeCell ref="D25:F25"/>
    <mergeCell ref="G25:H25"/>
    <mergeCell ref="B26:C26"/>
    <mergeCell ref="D26:F26"/>
    <mergeCell ref="G26:H26"/>
    <mergeCell ref="B23:C23"/>
    <mergeCell ref="D23:F23"/>
    <mergeCell ref="G23:H23"/>
    <mergeCell ref="B24:C24"/>
    <mergeCell ref="D24:F24"/>
    <mergeCell ref="G24:H24"/>
    <mergeCell ref="A38:H39"/>
    <mergeCell ref="B41:C41"/>
    <mergeCell ref="D41:F41"/>
    <mergeCell ref="G41:H41"/>
    <mergeCell ref="B42:C42"/>
    <mergeCell ref="D42:F42"/>
    <mergeCell ref="G42:H42"/>
    <mergeCell ref="B35:C35"/>
    <mergeCell ref="D35:F35"/>
    <mergeCell ref="G35:H35"/>
    <mergeCell ref="B36:C36"/>
    <mergeCell ref="D36:F36"/>
    <mergeCell ref="G36:H36"/>
    <mergeCell ref="B33:C33"/>
    <mergeCell ref="D33:F33"/>
    <mergeCell ref="G33:H33"/>
    <mergeCell ref="B34:C34"/>
    <mergeCell ref="D34:F34"/>
    <mergeCell ref="G34:H34"/>
    <mergeCell ref="B47:C47"/>
    <mergeCell ref="D47:F47"/>
    <mergeCell ref="G47:H47"/>
    <mergeCell ref="B48:C48"/>
    <mergeCell ref="D48:F48"/>
    <mergeCell ref="G48:H48"/>
    <mergeCell ref="B45:C45"/>
    <mergeCell ref="D45:F45"/>
    <mergeCell ref="G45:H45"/>
    <mergeCell ref="B46:C46"/>
    <mergeCell ref="D46:F46"/>
    <mergeCell ref="G46:H46"/>
    <mergeCell ref="B43:C43"/>
    <mergeCell ref="D43:F43"/>
    <mergeCell ref="G43:H43"/>
    <mergeCell ref="B44:C44"/>
    <mergeCell ref="D44:F44"/>
    <mergeCell ref="G44:H44"/>
    <mergeCell ref="A54:H55"/>
    <mergeCell ref="B56:C56"/>
    <mergeCell ref="D56:F56"/>
    <mergeCell ref="G56:H56"/>
    <mergeCell ref="B57:C57"/>
    <mergeCell ref="D57:F57"/>
    <mergeCell ref="G57:H57"/>
    <mergeCell ref="B51:C51"/>
    <mergeCell ref="D51:F51"/>
    <mergeCell ref="G51:H51"/>
    <mergeCell ref="B52:C52"/>
    <mergeCell ref="D52:F52"/>
    <mergeCell ref="G52:H52"/>
    <mergeCell ref="B49:C49"/>
    <mergeCell ref="D49:F49"/>
    <mergeCell ref="G49:H49"/>
    <mergeCell ref="B50:C50"/>
    <mergeCell ref="D50:F50"/>
    <mergeCell ref="G50:H50"/>
    <mergeCell ref="B62:C62"/>
    <mergeCell ref="D62:F62"/>
    <mergeCell ref="G62:H62"/>
    <mergeCell ref="B63:C63"/>
    <mergeCell ref="D63:F63"/>
    <mergeCell ref="G63:H63"/>
    <mergeCell ref="B60:C60"/>
    <mergeCell ref="D60:F60"/>
    <mergeCell ref="G60:H60"/>
    <mergeCell ref="B61:C61"/>
    <mergeCell ref="D61:F61"/>
    <mergeCell ref="G61:H61"/>
    <mergeCell ref="B58:C58"/>
    <mergeCell ref="D58:F58"/>
    <mergeCell ref="G58:H58"/>
    <mergeCell ref="B59:C59"/>
    <mergeCell ref="D59:F59"/>
    <mergeCell ref="G59:H59"/>
    <mergeCell ref="B68:C68"/>
    <mergeCell ref="D68:F68"/>
    <mergeCell ref="G68:H68"/>
    <mergeCell ref="B69:C69"/>
    <mergeCell ref="D69:F69"/>
    <mergeCell ref="G69:H69"/>
    <mergeCell ref="B66:C66"/>
    <mergeCell ref="D66:F66"/>
    <mergeCell ref="G66:H66"/>
    <mergeCell ref="B67:C67"/>
    <mergeCell ref="D67:F67"/>
    <mergeCell ref="G67:H67"/>
    <mergeCell ref="B64:C64"/>
    <mergeCell ref="D64:F64"/>
    <mergeCell ref="G64:H64"/>
    <mergeCell ref="B65:C65"/>
    <mergeCell ref="D65:F65"/>
    <mergeCell ref="G65:H65"/>
    <mergeCell ref="B74:C74"/>
    <mergeCell ref="D74:F74"/>
    <mergeCell ref="G74:H74"/>
    <mergeCell ref="B75:C75"/>
    <mergeCell ref="D75:F75"/>
    <mergeCell ref="G75:H75"/>
    <mergeCell ref="B72:C72"/>
    <mergeCell ref="D72:F72"/>
    <mergeCell ref="G72:H72"/>
    <mergeCell ref="B73:C73"/>
    <mergeCell ref="D73:F73"/>
    <mergeCell ref="G73:H73"/>
    <mergeCell ref="B70:C70"/>
    <mergeCell ref="D70:F70"/>
    <mergeCell ref="G70:H70"/>
    <mergeCell ref="B71:C71"/>
    <mergeCell ref="D71:F71"/>
    <mergeCell ref="G71:H71"/>
    <mergeCell ref="B84:C84"/>
    <mergeCell ref="D84:F84"/>
    <mergeCell ref="G84:H84"/>
    <mergeCell ref="B85:C85"/>
    <mergeCell ref="D85:F85"/>
    <mergeCell ref="G85:H85"/>
    <mergeCell ref="B78:C78"/>
    <mergeCell ref="D78:F78"/>
    <mergeCell ref="G78:H78"/>
    <mergeCell ref="A80:H81"/>
    <mergeCell ref="B83:C83"/>
    <mergeCell ref="D83:F83"/>
    <mergeCell ref="G83:H83"/>
    <mergeCell ref="B76:C76"/>
    <mergeCell ref="D76:F76"/>
    <mergeCell ref="G76:H76"/>
    <mergeCell ref="B77:C77"/>
    <mergeCell ref="D77:F77"/>
    <mergeCell ref="G77:H77"/>
    <mergeCell ref="B90:C90"/>
    <mergeCell ref="D90:F90"/>
    <mergeCell ref="G90:H90"/>
    <mergeCell ref="B91:C91"/>
    <mergeCell ref="D91:F91"/>
    <mergeCell ref="G91:H91"/>
    <mergeCell ref="B88:C88"/>
    <mergeCell ref="D88:F88"/>
    <mergeCell ref="G88:H88"/>
    <mergeCell ref="B89:C89"/>
    <mergeCell ref="D89:F89"/>
    <mergeCell ref="G89:H89"/>
    <mergeCell ref="B86:C86"/>
    <mergeCell ref="D86:F86"/>
    <mergeCell ref="G86:H86"/>
    <mergeCell ref="B87:C87"/>
    <mergeCell ref="D87:F87"/>
    <mergeCell ref="G87:H87"/>
    <mergeCell ref="B100:C100"/>
    <mergeCell ref="D100:F100"/>
    <mergeCell ref="G100:H100"/>
    <mergeCell ref="B101:C101"/>
    <mergeCell ref="D101:F101"/>
    <mergeCell ref="G101:H101"/>
    <mergeCell ref="B98:C98"/>
    <mergeCell ref="D98:F98"/>
    <mergeCell ref="G98:H98"/>
    <mergeCell ref="B99:C99"/>
    <mergeCell ref="D99:F99"/>
    <mergeCell ref="G99:H99"/>
    <mergeCell ref="A93:H94"/>
    <mergeCell ref="B96:C96"/>
    <mergeCell ref="D96:F96"/>
    <mergeCell ref="G96:H96"/>
    <mergeCell ref="B97:C97"/>
    <mergeCell ref="D97:F97"/>
    <mergeCell ref="G97:H97"/>
    <mergeCell ref="B110:C110"/>
    <mergeCell ref="D110:F110"/>
    <mergeCell ref="G110:H110"/>
    <mergeCell ref="B111:C111"/>
    <mergeCell ref="D111:F111"/>
    <mergeCell ref="G111:H111"/>
    <mergeCell ref="B104:C104"/>
    <mergeCell ref="D104:F104"/>
    <mergeCell ref="G104:H104"/>
    <mergeCell ref="A106:H107"/>
    <mergeCell ref="B109:C109"/>
    <mergeCell ref="D109:F109"/>
    <mergeCell ref="G109:H109"/>
    <mergeCell ref="B102:C102"/>
    <mergeCell ref="D102:F102"/>
    <mergeCell ref="G102:H102"/>
    <mergeCell ref="B103:C103"/>
    <mergeCell ref="D103:F103"/>
    <mergeCell ref="G103:H103"/>
    <mergeCell ref="B116:C116"/>
    <mergeCell ref="D116:F116"/>
    <mergeCell ref="G116:H116"/>
    <mergeCell ref="B117:C117"/>
    <mergeCell ref="D117:F117"/>
    <mergeCell ref="G117:H117"/>
    <mergeCell ref="B114:C114"/>
    <mergeCell ref="D114:F114"/>
    <mergeCell ref="G114:H114"/>
    <mergeCell ref="B115:C115"/>
    <mergeCell ref="D115:F115"/>
    <mergeCell ref="G115:H115"/>
    <mergeCell ref="B112:C112"/>
    <mergeCell ref="D112:F112"/>
    <mergeCell ref="G112:H112"/>
    <mergeCell ref="B113:C113"/>
    <mergeCell ref="D113:F113"/>
    <mergeCell ref="G113:H113"/>
    <mergeCell ref="B122:C122"/>
    <mergeCell ref="D122:F122"/>
    <mergeCell ref="G122:H122"/>
    <mergeCell ref="A124:H125"/>
    <mergeCell ref="B127:C127"/>
    <mergeCell ref="D127:F127"/>
    <mergeCell ref="G127:H127"/>
    <mergeCell ref="B120:C120"/>
    <mergeCell ref="D120:F120"/>
    <mergeCell ref="G120:H120"/>
    <mergeCell ref="B121:C121"/>
    <mergeCell ref="D121:F121"/>
    <mergeCell ref="G121:H121"/>
    <mergeCell ref="B118:C118"/>
    <mergeCell ref="D118:F118"/>
    <mergeCell ref="G118:H118"/>
    <mergeCell ref="B119:C119"/>
    <mergeCell ref="D119:F119"/>
    <mergeCell ref="G119:H119"/>
    <mergeCell ref="B132:C132"/>
    <mergeCell ref="D132:F132"/>
    <mergeCell ref="G132:H132"/>
    <mergeCell ref="B133:C133"/>
    <mergeCell ref="D133:F133"/>
    <mergeCell ref="G133:H133"/>
    <mergeCell ref="B130:C130"/>
    <mergeCell ref="D130:F130"/>
    <mergeCell ref="G130:H130"/>
    <mergeCell ref="B131:C131"/>
    <mergeCell ref="D131:F131"/>
    <mergeCell ref="G131:H131"/>
    <mergeCell ref="B128:C128"/>
    <mergeCell ref="D128:F128"/>
    <mergeCell ref="G128:H128"/>
    <mergeCell ref="B129:C129"/>
    <mergeCell ref="D129:F129"/>
    <mergeCell ref="G129:H129"/>
    <mergeCell ref="B142:C142"/>
    <mergeCell ref="D142:F142"/>
    <mergeCell ref="G142:H142"/>
    <mergeCell ref="B143:C143"/>
    <mergeCell ref="D143:F143"/>
    <mergeCell ref="G143:H143"/>
    <mergeCell ref="A137:H138"/>
    <mergeCell ref="B140:C140"/>
    <mergeCell ref="D140:F140"/>
    <mergeCell ref="G140:H140"/>
    <mergeCell ref="B141:C141"/>
    <mergeCell ref="D141:F141"/>
    <mergeCell ref="G141:H141"/>
    <mergeCell ref="B134:C134"/>
    <mergeCell ref="D134:F134"/>
    <mergeCell ref="G134:H134"/>
    <mergeCell ref="B135:C135"/>
    <mergeCell ref="D135:F135"/>
    <mergeCell ref="G135:H135"/>
    <mergeCell ref="B148:C148"/>
    <mergeCell ref="D148:F148"/>
    <mergeCell ref="G148:H148"/>
    <mergeCell ref="B149:C149"/>
    <mergeCell ref="D149:F149"/>
    <mergeCell ref="G149:H149"/>
    <mergeCell ref="B146:C146"/>
    <mergeCell ref="D146:F146"/>
    <mergeCell ref="G146:H146"/>
    <mergeCell ref="B147:C147"/>
    <mergeCell ref="D147:F147"/>
    <mergeCell ref="G147:H147"/>
    <mergeCell ref="B144:C144"/>
    <mergeCell ref="D144:F144"/>
    <mergeCell ref="G144:H144"/>
    <mergeCell ref="B145:C145"/>
    <mergeCell ref="D145:F145"/>
    <mergeCell ref="G145:H145"/>
    <mergeCell ref="B154:C154"/>
    <mergeCell ref="D154:F154"/>
    <mergeCell ref="G154:H154"/>
    <mergeCell ref="A156:H157"/>
    <mergeCell ref="B159:C159"/>
    <mergeCell ref="D159:F159"/>
    <mergeCell ref="G159:H159"/>
    <mergeCell ref="B152:C152"/>
    <mergeCell ref="D152:F152"/>
    <mergeCell ref="G152:H152"/>
    <mergeCell ref="B153:C153"/>
    <mergeCell ref="D153:F153"/>
    <mergeCell ref="G153:H153"/>
    <mergeCell ref="B150:C150"/>
    <mergeCell ref="D150:F150"/>
    <mergeCell ref="G150:H150"/>
    <mergeCell ref="B151:C151"/>
    <mergeCell ref="D151:F151"/>
    <mergeCell ref="G151:H151"/>
    <mergeCell ref="B164:C164"/>
    <mergeCell ref="D164:F164"/>
    <mergeCell ref="G164:H164"/>
    <mergeCell ref="B165:C165"/>
    <mergeCell ref="D165:F165"/>
    <mergeCell ref="G165:H165"/>
    <mergeCell ref="B162:C162"/>
    <mergeCell ref="D162:F162"/>
    <mergeCell ref="G162:H162"/>
    <mergeCell ref="B163:C163"/>
    <mergeCell ref="D163:F163"/>
    <mergeCell ref="G163:H163"/>
    <mergeCell ref="B160:C160"/>
    <mergeCell ref="D160:F160"/>
    <mergeCell ref="G160:H160"/>
    <mergeCell ref="B161:C161"/>
    <mergeCell ref="D161:F161"/>
    <mergeCell ref="G161:H161"/>
    <mergeCell ref="A171:H172"/>
    <mergeCell ref="B174:C174"/>
    <mergeCell ref="D174:F174"/>
    <mergeCell ref="G174:H174"/>
    <mergeCell ref="B175:C175"/>
    <mergeCell ref="D175:F175"/>
    <mergeCell ref="G175:H175"/>
    <mergeCell ref="B168:C168"/>
    <mergeCell ref="D168:F168"/>
    <mergeCell ref="G168:H168"/>
    <mergeCell ref="B169:C169"/>
    <mergeCell ref="D169:F169"/>
    <mergeCell ref="G169:H169"/>
    <mergeCell ref="B166:C166"/>
    <mergeCell ref="D166:F166"/>
    <mergeCell ref="G166:H166"/>
    <mergeCell ref="B167:C167"/>
    <mergeCell ref="D167:F167"/>
    <mergeCell ref="G167:H167"/>
    <mergeCell ref="B180:C180"/>
    <mergeCell ref="D180:F180"/>
    <mergeCell ref="G180:H180"/>
    <mergeCell ref="B181:C181"/>
    <mergeCell ref="D181:F181"/>
    <mergeCell ref="G181:H181"/>
    <mergeCell ref="B178:C178"/>
    <mergeCell ref="D178:F178"/>
    <mergeCell ref="G178:H178"/>
    <mergeCell ref="B179:C179"/>
    <mergeCell ref="D179:F179"/>
    <mergeCell ref="G179:H179"/>
    <mergeCell ref="B176:C176"/>
    <mergeCell ref="D176:F176"/>
    <mergeCell ref="G176:H176"/>
    <mergeCell ref="B177:C177"/>
    <mergeCell ref="D177:F177"/>
    <mergeCell ref="G177:H177"/>
    <mergeCell ref="B186:C186"/>
    <mergeCell ref="D186:F186"/>
    <mergeCell ref="G186:H186"/>
    <mergeCell ref="B187:C187"/>
    <mergeCell ref="D187:F187"/>
    <mergeCell ref="G187:H187"/>
    <mergeCell ref="B184:C184"/>
    <mergeCell ref="D184:F184"/>
    <mergeCell ref="G184:H184"/>
    <mergeCell ref="B185:C185"/>
    <mergeCell ref="D185:F185"/>
    <mergeCell ref="G185:H185"/>
    <mergeCell ref="B182:C182"/>
    <mergeCell ref="D182:F182"/>
    <mergeCell ref="G182:H182"/>
    <mergeCell ref="B183:C183"/>
    <mergeCell ref="D183:F183"/>
    <mergeCell ref="G183:H183"/>
    <mergeCell ref="B196:C196"/>
    <mergeCell ref="D196:F196"/>
    <mergeCell ref="G196:H196"/>
    <mergeCell ref="B197:C197"/>
    <mergeCell ref="D197:F197"/>
    <mergeCell ref="G197:H197"/>
    <mergeCell ref="B194:C194"/>
    <mergeCell ref="D194:F194"/>
    <mergeCell ref="G194:H194"/>
    <mergeCell ref="B195:C195"/>
    <mergeCell ref="D195:F195"/>
    <mergeCell ref="G195:H195"/>
    <mergeCell ref="A189:H190"/>
    <mergeCell ref="B192:C192"/>
    <mergeCell ref="D192:F192"/>
    <mergeCell ref="G192:H192"/>
    <mergeCell ref="B193:C193"/>
    <mergeCell ref="D193:F193"/>
    <mergeCell ref="G193:H193"/>
    <mergeCell ref="A203:H204"/>
    <mergeCell ref="B205:C205"/>
    <mergeCell ref="D205:F205"/>
    <mergeCell ref="G205:H205"/>
    <mergeCell ref="B206:C206"/>
    <mergeCell ref="D206:F206"/>
    <mergeCell ref="G206:H206"/>
    <mergeCell ref="B200:C200"/>
    <mergeCell ref="D200:F200"/>
    <mergeCell ref="G200:H200"/>
    <mergeCell ref="B201:C201"/>
    <mergeCell ref="D201:F201"/>
    <mergeCell ref="G201:H201"/>
    <mergeCell ref="B198:C198"/>
    <mergeCell ref="D198:F198"/>
    <mergeCell ref="G198:H198"/>
    <mergeCell ref="B199:C199"/>
    <mergeCell ref="D199:F199"/>
    <mergeCell ref="G199:H199"/>
    <mergeCell ref="B211:C211"/>
    <mergeCell ref="D211:F211"/>
    <mergeCell ref="G211:H211"/>
    <mergeCell ref="A213:H214"/>
    <mergeCell ref="B216:C216"/>
    <mergeCell ref="D216:F216"/>
    <mergeCell ref="G216:H216"/>
    <mergeCell ref="B209:C209"/>
    <mergeCell ref="D209:F209"/>
    <mergeCell ref="G209:H209"/>
    <mergeCell ref="B210:C210"/>
    <mergeCell ref="D210:F210"/>
    <mergeCell ref="G210:H210"/>
    <mergeCell ref="B207:C207"/>
    <mergeCell ref="D207:F207"/>
    <mergeCell ref="G207:H207"/>
    <mergeCell ref="B208:C208"/>
    <mergeCell ref="D208:F208"/>
    <mergeCell ref="G208:H208"/>
    <mergeCell ref="B221:C221"/>
    <mergeCell ref="D221:F221"/>
    <mergeCell ref="G221:H221"/>
    <mergeCell ref="B222:C222"/>
    <mergeCell ref="D222:F222"/>
    <mergeCell ref="G222:H222"/>
    <mergeCell ref="B219:C219"/>
    <mergeCell ref="D219:F219"/>
    <mergeCell ref="G219:H219"/>
    <mergeCell ref="B220:C220"/>
    <mergeCell ref="D220:F220"/>
    <mergeCell ref="G220:H220"/>
    <mergeCell ref="B217:C217"/>
    <mergeCell ref="D217:F217"/>
    <mergeCell ref="G217:H217"/>
    <mergeCell ref="B218:C218"/>
    <mergeCell ref="D218:F218"/>
    <mergeCell ref="G218:H218"/>
    <mergeCell ref="B227:C227"/>
    <mergeCell ref="D227:F227"/>
    <mergeCell ref="G227:H227"/>
    <mergeCell ref="B228:C228"/>
    <mergeCell ref="D228:F228"/>
    <mergeCell ref="G228:H228"/>
    <mergeCell ref="B225:C225"/>
    <mergeCell ref="D225:F225"/>
    <mergeCell ref="G225:H225"/>
    <mergeCell ref="B226:C226"/>
    <mergeCell ref="D226:F226"/>
    <mergeCell ref="G226:H226"/>
    <mergeCell ref="B223:C223"/>
    <mergeCell ref="D223:F223"/>
    <mergeCell ref="G223:H223"/>
    <mergeCell ref="B224:C224"/>
    <mergeCell ref="D224:F224"/>
    <mergeCell ref="G224:H224"/>
    <mergeCell ref="B237:C237"/>
    <mergeCell ref="D237:F237"/>
    <mergeCell ref="G237:H237"/>
    <mergeCell ref="B238:C238"/>
    <mergeCell ref="D238:F238"/>
    <mergeCell ref="G238:H238"/>
    <mergeCell ref="A232:H233"/>
    <mergeCell ref="B235:C235"/>
    <mergeCell ref="D235:F235"/>
    <mergeCell ref="G235:H235"/>
    <mergeCell ref="B236:C236"/>
    <mergeCell ref="D236:F236"/>
    <mergeCell ref="G236:H236"/>
    <mergeCell ref="B229:C229"/>
    <mergeCell ref="D229:F229"/>
    <mergeCell ref="G229:H229"/>
    <mergeCell ref="B230:C230"/>
    <mergeCell ref="D230:F230"/>
    <mergeCell ref="G230:H230"/>
    <mergeCell ref="B243:C243"/>
    <mergeCell ref="D243:F243"/>
    <mergeCell ref="G243:H243"/>
    <mergeCell ref="B244:C244"/>
    <mergeCell ref="D244:F244"/>
    <mergeCell ref="G244:H244"/>
    <mergeCell ref="B241:C241"/>
    <mergeCell ref="D241:F241"/>
    <mergeCell ref="G241:H241"/>
    <mergeCell ref="B242:C242"/>
    <mergeCell ref="D242:F242"/>
    <mergeCell ref="G242:H242"/>
    <mergeCell ref="B239:C239"/>
    <mergeCell ref="D239:F239"/>
    <mergeCell ref="G239:H239"/>
    <mergeCell ref="B240:C240"/>
    <mergeCell ref="D240:F240"/>
    <mergeCell ref="G240:H240"/>
    <mergeCell ref="A250:H251"/>
    <mergeCell ref="B253:C253"/>
    <mergeCell ref="D253:F253"/>
    <mergeCell ref="G253:H253"/>
    <mergeCell ref="B254:C254"/>
    <mergeCell ref="D254:F254"/>
    <mergeCell ref="G254:H254"/>
    <mergeCell ref="B247:C247"/>
    <mergeCell ref="D247:F247"/>
    <mergeCell ref="G247:H247"/>
    <mergeCell ref="B248:C248"/>
    <mergeCell ref="D248:F248"/>
    <mergeCell ref="G248:H248"/>
    <mergeCell ref="B245:C245"/>
    <mergeCell ref="D245:F245"/>
    <mergeCell ref="G245:H245"/>
    <mergeCell ref="B246:C246"/>
    <mergeCell ref="D246:F246"/>
    <mergeCell ref="G246:H246"/>
    <mergeCell ref="B259:C259"/>
    <mergeCell ref="D259:F259"/>
    <mergeCell ref="G259:H259"/>
    <mergeCell ref="B260:C260"/>
    <mergeCell ref="D260:F260"/>
    <mergeCell ref="G260:H260"/>
    <mergeCell ref="B257:C257"/>
    <mergeCell ref="D257:F257"/>
    <mergeCell ref="G257:H257"/>
    <mergeCell ref="B258:C258"/>
    <mergeCell ref="D258:F258"/>
    <mergeCell ref="G258:H258"/>
    <mergeCell ref="B255:C255"/>
    <mergeCell ref="D255:F255"/>
    <mergeCell ref="G255:H255"/>
    <mergeCell ref="B256:C256"/>
    <mergeCell ref="D256:F256"/>
    <mergeCell ref="G256:H256"/>
    <mergeCell ref="B265:C265"/>
    <mergeCell ref="D265:F265"/>
    <mergeCell ref="G265:H265"/>
    <mergeCell ref="B266:C266"/>
    <mergeCell ref="D266:F266"/>
    <mergeCell ref="G266:H266"/>
    <mergeCell ref="B263:C263"/>
    <mergeCell ref="D263:F263"/>
    <mergeCell ref="G263:H263"/>
    <mergeCell ref="B264:C264"/>
    <mergeCell ref="D264:F264"/>
    <mergeCell ref="G264:H264"/>
    <mergeCell ref="B261:C261"/>
    <mergeCell ref="D261:F261"/>
    <mergeCell ref="G261:H261"/>
    <mergeCell ref="B262:C262"/>
    <mergeCell ref="D262:F262"/>
    <mergeCell ref="G262:H262"/>
    <mergeCell ref="B275:C275"/>
    <mergeCell ref="D275:F275"/>
    <mergeCell ref="G275:H275"/>
    <mergeCell ref="B276:C276"/>
    <mergeCell ref="D276:F276"/>
    <mergeCell ref="G276:H276"/>
    <mergeCell ref="A270:H271"/>
    <mergeCell ref="B273:C273"/>
    <mergeCell ref="D273:F273"/>
    <mergeCell ref="G273:H273"/>
    <mergeCell ref="B274:C274"/>
    <mergeCell ref="D274:F274"/>
    <mergeCell ref="G274:H274"/>
    <mergeCell ref="B267:C267"/>
    <mergeCell ref="D267:F267"/>
    <mergeCell ref="G267:H267"/>
    <mergeCell ref="B268:C268"/>
    <mergeCell ref="D268:F268"/>
    <mergeCell ref="G268:H268"/>
    <mergeCell ref="B281:C281"/>
    <mergeCell ref="D281:F281"/>
    <mergeCell ref="G281:H281"/>
    <mergeCell ref="A283:H284"/>
    <mergeCell ref="B286:C286"/>
    <mergeCell ref="D286:F286"/>
    <mergeCell ref="G286:H286"/>
    <mergeCell ref="B279:C279"/>
    <mergeCell ref="D279:F279"/>
    <mergeCell ref="G279:H279"/>
    <mergeCell ref="B280:C280"/>
    <mergeCell ref="D280:F280"/>
    <mergeCell ref="G280:H280"/>
    <mergeCell ref="B277:C277"/>
    <mergeCell ref="D277:F277"/>
    <mergeCell ref="G277:H277"/>
    <mergeCell ref="B278:C278"/>
    <mergeCell ref="D278:F278"/>
    <mergeCell ref="G278:H278"/>
    <mergeCell ref="B291:C291"/>
    <mergeCell ref="D291:F291"/>
    <mergeCell ref="G291:H291"/>
    <mergeCell ref="B292:C292"/>
    <mergeCell ref="D292:F292"/>
    <mergeCell ref="G292:H292"/>
    <mergeCell ref="B289:C289"/>
    <mergeCell ref="D289:F289"/>
    <mergeCell ref="G289:H289"/>
    <mergeCell ref="B290:C290"/>
    <mergeCell ref="D290:F290"/>
    <mergeCell ref="G290:H290"/>
    <mergeCell ref="B287:C287"/>
    <mergeCell ref="D287:F287"/>
    <mergeCell ref="G287:H287"/>
    <mergeCell ref="B288:C288"/>
    <mergeCell ref="D288:F288"/>
    <mergeCell ref="G288:H288"/>
    <mergeCell ref="B301:C301"/>
    <mergeCell ref="D301:F301"/>
    <mergeCell ref="G301:H301"/>
    <mergeCell ref="A303:H304"/>
    <mergeCell ref="B305:C305"/>
    <mergeCell ref="D305:F305"/>
    <mergeCell ref="G305:H305"/>
    <mergeCell ref="B299:C299"/>
    <mergeCell ref="D299:F299"/>
    <mergeCell ref="G299:H299"/>
    <mergeCell ref="B300:C300"/>
    <mergeCell ref="D300:F300"/>
    <mergeCell ref="G300:H300"/>
    <mergeCell ref="B293:C293"/>
    <mergeCell ref="D293:F293"/>
    <mergeCell ref="G293:H293"/>
    <mergeCell ref="A295:H296"/>
    <mergeCell ref="B298:C298"/>
    <mergeCell ref="D298:F298"/>
    <mergeCell ref="G298:H298"/>
    <mergeCell ref="B310:C310"/>
    <mergeCell ref="D310:F310"/>
    <mergeCell ref="G310:H310"/>
    <mergeCell ref="B311:C311"/>
    <mergeCell ref="D311:F311"/>
    <mergeCell ref="G311:H311"/>
    <mergeCell ref="B308:C308"/>
    <mergeCell ref="D308:F308"/>
    <mergeCell ref="G308:H308"/>
    <mergeCell ref="B309:C309"/>
    <mergeCell ref="D309:F309"/>
    <mergeCell ref="G309:H309"/>
    <mergeCell ref="B306:C306"/>
    <mergeCell ref="D306:F306"/>
    <mergeCell ref="G306:H306"/>
    <mergeCell ref="B307:C307"/>
    <mergeCell ref="D307:F307"/>
    <mergeCell ref="G307:H307"/>
    <mergeCell ref="B316:C316"/>
    <mergeCell ref="D316:F316"/>
    <mergeCell ref="G316:H316"/>
    <mergeCell ref="A318:H319"/>
    <mergeCell ref="B321:C321"/>
    <mergeCell ref="D321:F321"/>
    <mergeCell ref="G321:H321"/>
    <mergeCell ref="B314:C314"/>
    <mergeCell ref="D314:F314"/>
    <mergeCell ref="G314:H314"/>
    <mergeCell ref="B315:C315"/>
    <mergeCell ref="D315:F315"/>
    <mergeCell ref="G315:H315"/>
    <mergeCell ref="B312:C312"/>
    <mergeCell ref="D312:F312"/>
    <mergeCell ref="G312:H312"/>
    <mergeCell ref="B313:C313"/>
    <mergeCell ref="D313:F313"/>
    <mergeCell ref="G313:H313"/>
    <mergeCell ref="B326:C326"/>
    <mergeCell ref="D326:F326"/>
    <mergeCell ref="G326:H326"/>
    <mergeCell ref="B327:C327"/>
    <mergeCell ref="D327:F327"/>
    <mergeCell ref="G327:H327"/>
    <mergeCell ref="B324:C324"/>
    <mergeCell ref="D324:F324"/>
    <mergeCell ref="G324:H324"/>
    <mergeCell ref="B325:C325"/>
    <mergeCell ref="D325:F325"/>
    <mergeCell ref="G325:H325"/>
    <mergeCell ref="B322:C322"/>
    <mergeCell ref="D322:F322"/>
    <mergeCell ref="G322:H322"/>
    <mergeCell ref="B323:C323"/>
    <mergeCell ref="D323:F323"/>
    <mergeCell ref="G323:H323"/>
    <mergeCell ref="B332:C332"/>
    <mergeCell ref="D332:F332"/>
    <mergeCell ref="G332:H332"/>
    <mergeCell ref="B333:C333"/>
    <mergeCell ref="D333:F333"/>
    <mergeCell ref="G333:H333"/>
    <mergeCell ref="B330:C330"/>
    <mergeCell ref="D330:F330"/>
    <mergeCell ref="G330:H330"/>
    <mergeCell ref="B331:C331"/>
    <mergeCell ref="D331:F331"/>
    <mergeCell ref="G331:H331"/>
    <mergeCell ref="B328:C328"/>
    <mergeCell ref="D328:F328"/>
    <mergeCell ref="G328:H328"/>
    <mergeCell ref="B329:C329"/>
    <mergeCell ref="D329:F329"/>
    <mergeCell ref="G329:H329"/>
    <mergeCell ref="A339:H340"/>
    <mergeCell ref="B342:C342"/>
    <mergeCell ref="D342:F342"/>
    <mergeCell ref="G342:H342"/>
    <mergeCell ref="B343:C343"/>
    <mergeCell ref="D343:F343"/>
    <mergeCell ref="G343:H343"/>
    <mergeCell ref="B336:C336"/>
    <mergeCell ref="D336:F336"/>
    <mergeCell ref="G336:H336"/>
    <mergeCell ref="B337:C337"/>
    <mergeCell ref="D337:F337"/>
    <mergeCell ref="G337:H337"/>
    <mergeCell ref="B334:C334"/>
    <mergeCell ref="D334:F334"/>
    <mergeCell ref="G334:H334"/>
    <mergeCell ref="B335:C335"/>
    <mergeCell ref="D335:F335"/>
    <mergeCell ref="G335:H335"/>
    <mergeCell ref="B348:C348"/>
    <mergeCell ref="D348:F348"/>
    <mergeCell ref="G348:H348"/>
    <mergeCell ref="B349:C349"/>
    <mergeCell ref="D349:F349"/>
    <mergeCell ref="G349:H349"/>
    <mergeCell ref="B346:C346"/>
    <mergeCell ref="D346:F346"/>
    <mergeCell ref="G346:H346"/>
    <mergeCell ref="B347:C347"/>
    <mergeCell ref="D347:F347"/>
    <mergeCell ref="G347:H347"/>
    <mergeCell ref="B344:C344"/>
    <mergeCell ref="D344:F344"/>
    <mergeCell ref="G344:H344"/>
    <mergeCell ref="B345:C345"/>
    <mergeCell ref="D345:F345"/>
    <mergeCell ref="G345:H345"/>
    <mergeCell ref="B354:C354"/>
    <mergeCell ref="D354:F354"/>
    <mergeCell ref="G354:H354"/>
    <mergeCell ref="B355:C355"/>
    <mergeCell ref="D355:F355"/>
    <mergeCell ref="G355:H355"/>
    <mergeCell ref="B352:C352"/>
    <mergeCell ref="D352:F352"/>
    <mergeCell ref="G352:H352"/>
    <mergeCell ref="B353:C353"/>
    <mergeCell ref="D353:F353"/>
    <mergeCell ref="G353:H353"/>
    <mergeCell ref="B350:C350"/>
    <mergeCell ref="D350:F350"/>
    <mergeCell ref="G350:H350"/>
    <mergeCell ref="B351:C351"/>
    <mergeCell ref="D351:F351"/>
    <mergeCell ref="G351:H351"/>
    <mergeCell ref="B364:C364"/>
    <mergeCell ref="D364:F364"/>
    <mergeCell ref="G364:H364"/>
    <mergeCell ref="B365:C365"/>
    <mergeCell ref="D365:F365"/>
    <mergeCell ref="G365:H365"/>
    <mergeCell ref="B362:C362"/>
    <mergeCell ref="D362:F362"/>
    <mergeCell ref="G362:H362"/>
    <mergeCell ref="B363:C363"/>
    <mergeCell ref="D363:F363"/>
    <mergeCell ref="G363:H363"/>
    <mergeCell ref="A357:H358"/>
    <mergeCell ref="B360:C360"/>
    <mergeCell ref="D360:F360"/>
    <mergeCell ref="G360:H360"/>
    <mergeCell ref="B361:C361"/>
    <mergeCell ref="D361:F361"/>
    <mergeCell ref="G361:H361"/>
    <mergeCell ref="B370:C370"/>
    <mergeCell ref="D370:F370"/>
    <mergeCell ref="G370:H370"/>
    <mergeCell ref="B371:C371"/>
    <mergeCell ref="D371:F371"/>
    <mergeCell ref="G371:H371"/>
    <mergeCell ref="B368:C368"/>
    <mergeCell ref="D368:F368"/>
    <mergeCell ref="G368:H368"/>
    <mergeCell ref="B369:C369"/>
    <mergeCell ref="D369:F369"/>
    <mergeCell ref="G369:H369"/>
    <mergeCell ref="B366:C366"/>
    <mergeCell ref="D366:F366"/>
    <mergeCell ref="G366:H366"/>
    <mergeCell ref="B367:C367"/>
    <mergeCell ref="D367:F367"/>
    <mergeCell ref="G367:H367"/>
    <mergeCell ref="A377:H378"/>
    <mergeCell ref="B380:C380"/>
    <mergeCell ref="D380:F380"/>
    <mergeCell ref="G380:H380"/>
    <mergeCell ref="B381:C381"/>
    <mergeCell ref="D381:F381"/>
    <mergeCell ref="G381:H381"/>
    <mergeCell ref="B374:C374"/>
    <mergeCell ref="D374:F374"/>
    <mergeCell ref="G374:H374"/>
    <mergeCell ref="B375:C375"/>
    <mergeCell ref="D375:F375"/>
    <mergeCell ref="G375:H375"/>
    <mergeCell ref="B372:C372"/>
    <mergeCell ref="D372:F372"/>
    <mergeCell ref="G372:H372"/>
    <mergeCell ref="B373:C373"/>
    <mergeCell ref="D373:F373"/>
    <mergeCell ref="G373:H373"/>
    <mergeCell ref="B386:C386"/>
    <mergeCell ref="D386:F386"/>
    <mergeCell ref="G386:H386"/>
    <mergeCell ref="B387:C387"/>
    <mergeCell ref="D387:F387"/>
    <mergeCell ref="G387:H387"/>
    <mergeCell ref="B384:C384"/>
    <mergeCell ref="D384:F384"/>
    <mergeCell ref="G384:H384"/>
    <mergeCell ref="B385:C385"/>
    <mergeCell ref="D385:F385"/>
    <mergeCell ref="G385:H385"/>
    <mergeCell ref="B382:C382"/>
    <mergeCell ref="D382:F382"/>
    <mergeCell ref="G382:H382"/>
    <mergeCell ref="B383:C383"/>
    <mergeCell ref="D383:F383"/>
    <mergeCell ref="G383:H383"/>
    <mergeCell ref="B396:C396"/>
    <mergeCell ref="D396:F396"/>
    <mergeCell ref="G396:H396"/>
    <mergeCell ref="B397:C397"/>
    <mergeCell ref="D397:F397"/>
    <mergeCell ref="G397:H397"/>
    <mergeCell ref="B390:C390"/>
    <mergeCell ref="D390:F390"/>
    <mergeCell ref="G390:H390"/>
    <mergeCell ref="A392:H393"/>
    <mergeCell ref="B395:C395"/>
    <mergeCell ref="D395:F395"/>
    <mergeCell ref="G395:H395"/>
    <mergeCell ref="B388:C388"/>
    <mergeCell ref="D388:F388"/>
    <mergeCell ref="G388:H388"/>
    <mergeCell ref="B389:C389"/>
    <mergeCell ref="D389:F389"/>
    <mergeCell ref="G389:H389"/>
    <mergeCell ref="B406:C406"/>
    <mergeCell ref="D406:F406"/>
    <mergeCell ref="G406:H406"/>
    <mergeCell ref="B407:C407"/>
    <mergeCell ref="D407:F407"/>
    <mergeCell ref="G407:H407"/>
    <mergeCell ref="A401:H402"/>
    <mergeCell ref="B404:C404"/>
    <mergeCell ref="D404:F404"/>
    <mergeCell ref="G404:H404"/>
    <mergeCell ref="B405:C405"/>
    <mergeCell ref="D405:F405"/>
    <mergeCell ref="G405:H405"/>
    <mergeCell ref="B398:C398"/>
    <mergeCell ref="D398:F398"/>
    <mergeCell ref="G398:H398"/>
    <mergeCell ref="B399:C399"/>
    <mergeCell ref="D399:F399"/>
    <mergeCell ref="G399:H399"/>
    <mergeCell ref="B412:C412"/>
    <mergeCell ref="D412:F412"/>
    <mergeCell ref="G412:H412"/>
    <mergeCell ref="A414:H415"/>
    <mergeCell ref="B417:C417"/>
    <mergeCell ref="D417:F417"/>
    <mergeCell ref="G417:H417"/>
    <mergeCell ref="B410:C410"/>
    <mergeCell ref="D410:F410"/>
    <mergeCell ref="G410:H410"/>
    <mergeCell ref="B411:C411"/>
    <mergeCell ref="D411:F411"/>
    <mergeCell ref="G411:H411"/>
    <mergeCell ref="B408:C408"/>
    <mergeCell ref="D408:F408"/>
    <mergeCell ref="G408:H408"/>
    <mergeCell ref="B409:C409"/>
    <mergeCell ref="D409:F409"/>
    <mergeCell ref="G409:H409"/>
    <mergeCell ref="A423:H424"/>
    <mergeCell ref="B426:C426"/>
    <mergeCell ref="D426:F426"/>
    <mergeCell ref="G426:H426"/>
    <mergeCell ref="B427:C427"/>
    <mergeCell ref="D427:F427"/>
    <mergeCell ref="G427:H427"/>
    <mergeCell ref="B420:C420"/>
    <mergeCell ref="D420:F420"/>
    <mergeCell ref="G420:H420"/>
    <mergeCell ref="B421:C421"/>
    <mergeCell ref="D421:F421"/>
    <mergeCell ref="G421:H421"/>
    <mergeCell ref="B418:C418"/>
    <mergeCell ref="D418:F418"/>
    <mergeCell ref="G418:H418"/>
    <mergeCell ref="B419:C419"/>
    <mergeCell ref="D419:F419"/>
    <mergeCell ref="G419:H419"/>
    <mergeCell ref="A433:H434"/>
    <mergeCell ref="B436:C436"/>
    <mergeCell ref="D436:F436"/>
    <mergeCell ref="G436:H436"/>
    <mergeCell ref="B437:C437"/>
    <mergeCell ref="D437:F437"/>
    <mergeCell ref="G437:H437"/>
    <mergeCell ref="B430:C430"/>
    <mergeCell ref="D430:F430"/>
    <mergeCell ref="G430:H430"/>
    <mergeCell ref="B431:C431"/>
    <mergeCell ref="D431:F431"/>
    <mergeCell ref="G431:H431"/>
    <mergeCell ref="B428:C428"/>
    <mergeCell ref="D428:F428"/>
    <mergeCell ref="G428:H428"/>
    <mergeCell ref="B429:C429"/>
    <mergeCell ref="D429:F429"/>
    <mergeCell ref="G429:H429"/>
    <mergeCell ref="B442:C442"/>
    <mergeCell ref="D442:F442"/>
    <mergeCell ref="G442:H442"/>
    <mergeCell ref="B443:C443"/>
    <mergeCell ref="D443:F443"/>
    <mergeCell ref="G443:H443"/>
    <mergeCell ref="B440:C440"/>
    <mergeCell ref="D440:F440"/>
    <mergeCell ref="G440:H440"/>
    <mergeCell ref="B441:C441"/>
    <mergeCell ref="D441:F441"/>
    <mergeCell ref="G441:H441"/>
    <mergeCell ref="B438:C438"/>
    <mergeCell ref="D438:F438"/>
    <mergeCell ref="G438:H438"/>
    <mergeCell ref="B439:C439"/>
    <mergeCell ref="D439:F439"/>
    <mergeCell ref="G439:H439"/>
    <mergeCell ref="B452:C452"/>
    <mergeCell ref="D452:F452"/>
    <mergeCell ref="G452:H452"/>
    <mergeCell ref="B453:C453"/>
    <mergeCell ref="D453:F453"/>
    <mergeCell ref="G453:H453"/>
    <mergeCell ref="B450:C450"/>
    <mergeCell ref="D450:F450"/>
    <mergeCell ref="G450:H450"/>
    <mergeCell ref="B451:C451"/>
    <mergeCell ref="D451:F451"/>
    <mergeCell ref="G451:H451"/>
    <mergeCell ref="B444:C444"/>
    <mergeCell ref="D444:F444"/>
    <mergeCell ref="G444:H444"/>
    <mergeCell ref="A446:H447"/>
    <mergeCell ref="B449:C449"/>
    <mergeCell ref="D449:F449"/>
    <mergeCell ref="G449:H449"/>
    <mergeCell ref="B462:C462"/>
    <mergeCell ref="D462:F462"/>
    <mergeCell ref="G462:H462"/>
    <mergeCell ref="B463:C463"/>
    <mergeCell ref="D463:F463"/>
    <mergeCell ref="G463:H463"/>
    <mergeCell ref="B460:C460"/>
    <mergeCell ref="D460:F460"/>
    <mergeCell ref="G460:H460"/>
    <mergeCell ref="B461:C461"/>
    <mergeCell ref="D461:F461"/>
    <mergeCell ref="G461:H461"/>
    <mergeCell ref="A455:H456"/>
    <mergeCell ref="B458:C458"/>
    <mergeCell ref="D458:F458"/>
    <mergeCell ref="G458:H458"/>
    <mergeCell ref="B459:C459"/>
    <mergeCell ref="D459:F459"/>
    <mergeCell ref="G459:H459"/>
    <mergeCell ref="B468:C468"/>
    <mergeCell ref="D468:F468"/>
    <mergeCell ref="G468:H468"/>
    <mergeCell ref="A470:H471"/>
    <mergeCell ref="B473:C473"/>
    <mergeCell ref="D473:F473"/>
    <mergeCell ref="G473:H473"/>
    <mergeCell ref="B466:C466"/>
    <mergeCell ref="D466:F466"/>
    <mergeCell ref="G466:H466"/>
    <mergeCell ref="B467:C467"/>
    <mergeCell ref="D467:F467"/>
    <mergeCell ref="G467:H467"/>
    <mergeCell ref="B464:C464"/>
    <mergeCell ref="D464:F464"/>
    <mergeCell ref="G464:H464"/>
    <mergeCell ref="B465:C465"/>
    <mergeCell ref="D465:F465"/>
    <mergeCell ref="G465:H465"/>
    <mergeCell ref="B478:C478"/>
    <mergeCell ref="D478:F478"/>
    <mergeCell ref="G478:H478"/>
    <mergeCell ref="A480:H481"/>
    <mergeCell ref="B483:C483"/>
    <mergeCell ref="D483:F483"/>
    <mergeCell ref="G483:H483"/>
    <mergeCell ref="B476:C476"/>
    <mergeCell ref="D476:F476"/>
    <mergeCell ref="G476:H476"/>
    <mergeCell ref="B477:C477"/>
    <mergeCell ref="D477:F477"/>
    <mergeCell ref="G477:H477"/>
    <mergeCell ref="B474:C474"/>
    <mergeCell ref="D474:F474"/>
    <mergeCell ref="G474:H474"/>
    <mergeCell ref="B475:C475"/>
    <mergeCell ref="D475:F475"/>
    <mergeCell ref="G475:H475"/>
    <mergeCell ref="B488:C488"/>
    <mergeCell ref="D488:F488"/>
    <mergeCell ref="G488:H488"/>
    <mergeCell ref="B489:C489"/>
    <mergeCell ref="D489:F489"/>
    <mergeCell ref="G489:H489"/>
    <mergeCell ref="B486:C486"/>
    <mergeCell ref="D486:F486"/>
    <mergeCell ref="G486:H486"/>
    <mergeCell ref="B487:C487"/>
    <mergeCell ref="D487:F487"/>
    <mergeCell ref="G487:H487"/>
    <mergeCell ref="B484:C484"/>
    <mergeCell ref="D484:F484"/>
    <mergeCell ref="G484:H484"/>
    <mergeCell ref="B485:C485"/>
    <mergeCell ref="D485:F485"/>
    <mergeCell ref="G485:H485"/>
    <mergeCell ref="B498:C498"/>
    <mergeCell ref="D498:F498"/>
    <mergeCell ref="G498:H498"/>
    <mergeCell ref="B499:C499"/>
    <mergeCell ref="D499:F499"/>
    <mergeCell ref="G499:H499"/>
    <mergeCell ref="B492:C492"/>
    <mergeCell ref="D492:F492"/>
    <mergeCell ref="G492:H492"/>
    <mergeCell ref="A494:H495"/>
    <mergeCell ref="B497:C497"/>
    <mergeCell ref="D497:F497"/>
    <mergeCell ref="G497:H497"/>
    <mergeCell ref="B490:C490"/>
    <mergeCell ref="D490:F490"/>
    <mergeCell ref="G490:H490"/>
    <mergeCell ref="B491:C491"/>
    <mergeCell ref="D491:F491"/>
    <mergeCell ref="G491:H491"/>
    <mergeCell ref="B504:C504"/>
    <mergeCell ref="D504:F504"/>
    <mergeCell ref="G504:H504"/>
    <mergeCell ref="B505:C505"/>
    <mergeCell ref="D505:F505"/>
    <mergeCell ref="G505:H505"/>
    <mergeCell ref="B502:C502"/>
    <mergeCell ref="D502:F502"/>
    <mergeCell ref="G502:H502"/>
    <mergeCell ref="B503:C503"/>
    <mergeCell ref="D503:F503"/>
    <mergeCell ref="G503:H503"/>
    <mergeCell ref="B500:C500"/>
    <mergeCell ref="D500:F500"/>
    <mergeCell ref="G500:H500"/>
    <mergeCell ref="B501:C501"/>
    <mergeCell ref="D501:F501"/>
    <mergeCell ref="G501:H501"/>
    <mergeCell ref="B510:C510"/>
    <mergeCell ref="D510:F510"/>
    <mergeCell ref="G510:H510"/>
    <mergeCell ref="B511:C511"/>
    <mergeCell ref="D511:F511"/>
    <mergeCell ref="G511:H511"/>
    <mergeCell ref="B508:C508"/>
    <mergeCell ref="D508:F508"/>
    <mergeCell ref="G508:H508"/>
    <mergeCell ref="B509:C509"/>
    <mergeCell ref="D509:F509"/>
    <mergeCell ref="G509:H509"/>
    <mergeCell ref="B506:C506"/>
    <mergeCell ref="D506:F506"/>
    <mergeCell ref="G506:H506"/>
    <mergeCell ref="B507:C507"/>
    <mergeCell ref="D507:F507"/>
    <mergeCell ref="G507:H507"/>
    <mergeCell ref="B516:C516"/>
    <mergeCell ref="D516:F516"/>
    <mergeCell ref="G516:H516"/>
    <mergeCell ref="A518:H519"/>
    <mergeCell ref="B521:C521"/>
    <mergeCell ref="D521:F521"/>
    <mergeCell ref="G521:H521"/>
    <mergeCell ref="B514:C514"/>
    <mergeCell ref="D514:F514"/>
    <mergeCell ref="G514:H514"/>
    <mergeCell ref="B515:C515"/>
    <mergeCell ref="D515:F515"/>
    <mergeCell ref="G515:H515"/>
    <mergeCell ref="B512:C512"/>
    <mergeCell ref="D512:F512"/>
    <mergeCell ref="G512:H512"/>
    <mergeCell ref="B513:C513"/>
    <mergeCell ref="D513:F513"/>
    <mergeCell ref="G513:H513"/>
    <mergeCell ref="B526:C526"/>
    <mergeCell ref="D526:F526"/>
    <mergeCell ref="G526:H526"/>
    <mergeCell ref="B527:C527"/>
    <mergeCell ref="D527:F527"/>
    <mergeCell ref="G527:H527"/>
    <mergeCell ref="B524:C524"/>
    <mergeCell ref="D524:F524"/>
    <mergeCell ref="G524:H524"/>
    <mergeCell ref="B525:C525"/>
    <mergeCell ref="D525:F525"/>
    <mergeCell ref="G525:H525"/>
    <mergeCell ref="B522:C522"/>
    <mergeCell ref="D522:F522"/>
    <mergeCell ref="G522:H522"/>
    <mergeCell ref="B523:C523"/>
    <mergeCell ref="D523:F523"/>
    <mergeCell ref="G523:H523"/>
    <mergeCell ref="B536:C536"/>
    <mergeCell ref="D536:F536"/>
    <mergeCell ref="G536:H536"/>
    <mergeCell ref="B537:C537"/>
    <mergeCell ref="D537:F537"/>
    <mergeCell ref="G537:H537"/>
    <mergeCell ref="B530:C530"/>
    <mergeCell ref="D530:F530"/>
    <mergeCell ref="G530:H530"/>
    <mergeCell ref="A532:H533"/>
    <mergeCell ref="B535:C535"/>
    <mergeCell ref="D535:F535"/>
    <mergeCell ref="G535:H535"/>
    <mergeCell ref="B528:C528"/>
    <mergeCell ref="D528:F528"/>
    <mergeCell ref="G528:H528"/>
    <mergeCell ref="B529:C529"/>
    <mergeCell ref="D529:F529"/>
    <mergeCell ref="G529:H529"/>
    <mergeCell ref="B546:C546"/>
    <mergeCell ref="D546:F546"/>
    <mergeCell ref="G546:H546"/>
    <mergeCell ref="B547:C547"/>
    <mergeCell ref="D547:F547"/>
    <mergeCell ref="G547:H547"/>
    <mergeCell ref="B544:C544"/>
    <mergeCell ref="D544:F544"/>
    <mergeCell ref="G544:H544"/>
    <mergeCell ref="B545:C545"/>
    <mergeCell ref="D545:F545"/>
    <mergeCell ref="G545:H545"/>
    <mergeCell ref="B538:C538"/>
    <mergeCell ref="D538:F538"/>
    <mergeCell ref="G538:H538"/>
    <mergeCell ref="A540:H541"/>
    <mergeCell ref="B543:C543"/>
    <mergeCell ref="D543:F543"/>
    <mergeCell ref="G543:H543"/>
    <mergeCell ref="F555:G555"/>
    <mergeCell ref="B552:C552"/>
    <mergeCell ref="D552:F552"/>
    <mergeCell ref="G552:H552"/>
    <mergeCell ref="B553:C553"/>
    <mergeCell ref="D553:F553"/>
    <mergeCell ref="G553:H553"/>
    <mergeCell ref="B550:C550"/>
    <mergeCell ref="D550:F550"/>
    <mergeCell ref="G550:H550"/>
    <mergeCell ref="B551:C551"/>
    <mergeCell ref="D551:F551"/>
    <mergeCell ref="G551:H551"/>
    <mergeCell ref="B548:C548"/>
    <mergeCell ref="D548:F548"/>
    <mergeCell ref="G548:H548"/>
    <mergeCell ref="B549:C549"/>
    <mergeCell ref="D549:F549"/>
    <mergeCell ref="G549:H549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pane xSplit="1" ySplit="1" topLeftCell="C2" activePane="bottomRight" state="frozenSplit"/>
      <selection pane="topRight" activeCell="B1" sqref="B1"/>
      <selection pane="bottomLeft" activeCell="A2" sqref="A2"/>
      <selection pane="bottomRight" activeCell="C2" sqref="C2"/>
    </sheetView>
  </sheetViews>
  <sheetFormatPr defaultRowHeight="14.25"/>
  <cols>
    <col min="1" max="1" width="3" customWidth="1"/>
    <col min="2" max="10" width="17.625" customWidth="1"/>
  </cols>
  <sheetData>
    <row r="1" spans="1:10">
      <c r="B1" s="47" t="s">
        <v>33</v>
      </c>
      <c r="C1" s="47" t="s">
        <v>42</v>
      </c>
      <c r="D1" s="47" t="s">
        <v>31</v>
      </c>
      <c r="E1" s="47" t="s">
        <v>52</v>
      </c>
      <c r="F1" s="47" t="s">
        <v>29</v>
      </c>
      <c r="G1" s="47" t="s">
        <v>55</v>
      </c>
      <c r="H1" s="47" t="s">
        <v>28</v>
      </c>
      <c r="I1" s="47" t="s">
        <v>27</v>
      </c>
      <c r="J1" s="47" t="s">
        <v>30</v>
      </c>
    </row>
    <row r="2" spans="1:10" ht="29.25">
      <c r="A2" s="46">
        <v>1</v>
      </c>
      <c r="B2" s="87" t="s">
        <v>211</v>
      </c>
      <c r="C2" s="87" t="s">
        <v>211</v>
      </c>
      <c r="D2" s="87" t="s">
        <v>246</v>
      </c>
      <c r="E2" s="87" t="s">
        <v>246</v>
      </c>
      <c r="F2" s="87" t="s">
        <v>266</v>
      </c>
      <c r="G2" s="87" t="s">
        <v>263</v>
      </c>
      <c r="H2" s="87" t="s">
        <v>266</v>
      </c>
      <c r="I2" s="87" t="s">
        <v>263</v>
      </c>
      <c r="J2" s="87" t="s">
        <v>279</v>
      </c>
    </row>
    <row r="3" spans="1:10" ht="29.25">
      <c r="A3" s="46">
        <v>2</v>
      </c>
      <c r="B3" s="87" t="s">
        <v>212</v>
      </c>
      <c r="C3" s="87" t="s">
        <v>212</v>
      </c>
      <c r="D3" s="87" t="s">
        <v>247</v>
      </c>
      <c r="E3" s="87" t="s">
        <v>262</v>
      </c>
      <c r="F3" s="87" t="s">
        <v>267</v>
      </c>
      <c r="G3" s="87" t="s">
        <v>219</v>
      </c>
      <c r="H3" s="87" t="s">
        <v>267</v>
      </c>
      <c r="I3" s="87" t="s">
        <v>279</v>
      </c>
      <c r="J3" s="87" t="s">
        <v>219</v>
      </c>
    </row>
    <row r="4" spans="1:10" ht="29.25">
      <c r="A4" s="46">
        <v>3</v>
      </c>
      <c r="B4" s="87" t="s">
        <v>213</v>
      </c>
      <c r="C4" s="87" t="s">
        <v>213</v>
      </c>
      <c r="D4" s="87" t="s">
        <v>212</v>
      </c>
      <c r="E4" s="87" t="s">
        <v>212</v>
      </c>
      <c r="F4" s="87" t="s">
        <v>219</v>
      </c>
      <c r="G4" s="87" t="s">
        <v>220</v>
      </c>
      <c r="H4" s="87" t="s">
        <v>279</v>
      </c>
      <c r="I4" s="87" t="s">
        <v>219</v>
      </c>
      <c r="J4" s="87" t="s">
        <v>220</v>
      </c>
    </row>
    <row r="5" spans="1:10" ht="19.5">
      <c r="A5" s="46">
        <v>4</v>
      </c>
      <c r="B5" s="87" t="s">
        <v>214</v>
      </c>
      <c r="C5" s="87" t="s">
        <v>214</v>
      </c>
      <c r="D5" s="87" t="s">
        <v>213</v>
      </c>
      <c r="E5" s="87" t="s">
        <v>263</v>
      </c>
      <c r="F5" s="87" t="s">
        <v>220</v>
      </c>
      <c r="G5" s="87" t="s">
        <v>221</v>
      </c>
      <c r="H5" s="87" t="s">
        <v>280</v>
      </c>
      <c r="I5" s="87" t="s">
        <v>284</v>
      </c>
      <c r="J5" s="87" t="s">
        <v>249</v>
      </c>
    </row>
    <row r="6" spans="1:10" ht="19.5">
      <c r="A6" s="46">
        <v>5</v>
      </c>
      <c r="B6" s="87" t="s">
        <v>215</v>
      </c>
      <c r="C6" s="87" t="s">
        <v>215</v>
      </c>
      <c r="D6" s="87" t="s">
        <v>214</v>
      </c>
      <c r="E6" s="87" t="s">
        <v>213</v>
      </c>
      <c r="F6" s="87" t="s">
        <v>249</v>
      </c>
      <c r="G6" s="87" t="s">
        <v>222</v>
      </c>
      <c r="H6" s="87" t="s">
        <v>219</v>
      </c>
      <c r="I6" s="87" t="s">
        <v>220</v>
      </c>
      <c r="J6" s="87" t="s">
        <v>249</v>
      </c>
    </row>
    <row r="7" spans="1:10" ht="19.5">
      <c r="A7" s="46">
        <v>6</v>
      </c>
      <c r="B7" s="87" t="s">
        <v>216</v>
      </c>
      <c r="C7" s="87" t="s">
        <v>216</v>
      </c>
      <c r="D7" s="87" t="s">
        <v>215</v>
      </c>
      <c r="E7" s="87" t="s">
        <v>214</v>
      </c>
      <c r="F7" s="87" t="s">
        <v>249</v>
      </c>
      <c r="G7" s="87" t="s">
        <v>224</v>
      </c>
      <c r="H7" s="87" t="s">
        <v>220</v>
      </c>
      <c r="I7" s="87" t="s">
        <v>249</v>
      </c>
      <c r="J7" s="87" t="s">
        <v>249</v>
      </c>
    </row>
    <row r="8" spans="1:10" ht="19.5">
      <c r="A8" s="46">
        <v>7</v>
      </c>
      <c r="B8" s="87" t="s">
        <v>217</v>
      </c>
      <c r="C8" s="87" t="s">
        <v>217</v>
      </c>
      <c r="D8" s="87" t="s">
        <v>216</v>
      </c>
      <c r="E8" s="87" t="s">
        <v>215</v>
      </c>
      <c r="F8" s="87" t="s">
        <v>249</v>
      </c>
      <c r="G8" s="87" t="s">
        <v>225</v>
      </c>
      <c r="H8" s="87" t="s">
        <v>249</v>
      </c>
      <c r="I8" s="87" t="s">
        <v>249</v>
      </c>
      <c r="J8" s="87" t="s">
        <v>249</v>
      </c>
    </row>
    <row r="9" spans="1:10" ht="19.5">
      <c r="A9" s="46">
        <v>8</v>
      </c>
      <c r="B9" s="87" t="s">
        <v>218</v>
      </c>
      <c r="C9" s="87" t="s">
        <v>218</v>
      </c>
      <c r="D9" s="87" t="s">
        <v>217</v>
      </c>
      <c r="E9" s="87" t="s">
        <v>216</v>
      </c>
      <c r="F9" s="87" t="s">
        <v>268</v>
      </c>
      <c r="G9" s="87" t="s">
        <v>226</v>
      </c>
      <c r="H9" s="87" t="s">
        <v>249</v>
      </c>
      <c r="I9" s="87" t="s">
        <v>249</v>
      </c>
      <c r="J9" s="87" t="s">
        <v>224</v>
      </c>
    </row>
    <row r="10" spans="1:10" ht="19.5">
      <c r="A10" s="46">
        <v>9</v>
      </c>
      <c r="B10" s="87" t="s">
        <v>219</v>
      </c>
      <c r="C10" s="87" t="s">
        <v>235</v>
      </c>
      <c r="D10" s="87" t="s">
        <v>218</v>
      </c>
      <c r="E10" s="87" t="s">
        <v>217</v>
      </c>
      <c r="F10" s="87" t="s">
        <v>224</v>
      </c>
      <c r="G10" s="87" t="s">
        <v>229</v>
      </c>
      <c r="H10" s="87" t="s">
        <v>249</v>
      </c>
      <c r="I10" s="87" t="s">
        <v>224</v>
      </c>
      <c r="J10" s="87" t="s">
        <v>250</v>
      </c>
    </row>
    <row r="11" spans="1:10" ht="19.5">
      <c r="A11" s="46">
        <v>10</v>
      </c>
      <c r="B11" s="87" t="s">
        <v>220</v>
      </c>
      <c r="C11" s="87" t="s">
        <v>220</v>
      </c>
      <c r="D11" s="87" t="s">
        <v>235</v>
      </c>
      <c r="E11" s="87" t="s">
        <v>218</v>
      </c>
      <c r="F11" s="87" t="s">
        <v>225</v>
      </c>
      <c r="G11" s="87" t="s">
        <v>277</v>
      </c>
      <c r="H11" s="87" t="s">
        <v>223</v>
      </c>
      <c r="I11" s="87" t="s">
        <v>285</v>
      </c>
      <c r="J11" s="87" t="s">
        <v>289</v>
      </c>
    </row>
    <row r="12" spans="1:10" ht="29.25">
      <c r="A12" s="46">
        <v>11</v>
      </c>
      <c r="B12" s="87" t="s">
        <v>221</v>
      </c>
      <c r="C12" s="87" t="s">
        <v>221</v>
      </c>
      <c r="D12" s="87" t="s">
        <v>248</v>
      </c>
      <c r="E12" s="87" t="s">
        <v>235</v>
      </c>
      <c r="F12" s="87" t="s">
        <v>269</v>
      </c>
      <c r="G12" s="87" t="s">
        <v>312</v>
      </c>
      <c r="H12" s="87" t="s">
        <v>224</v>
      </c>
      <c r="I12" s="87" t="s">
        <v>286</v>
      </c>
      <c r="J12" s="87" t="s">
        <v>309</v>
      </c>
    </row>
    <row r="13" spans="1:10" ht="29.25">
      <c r="A13" s="46">
        <v>12</v>
      </c>
      <c r="B13" s="87" t="s">
        <v>222</v>
      </c>
      <c r="C13" s="87" t="s">
        <v>222</v>
      </c>
      <c r="D13" s="87" t="s">
        <v>220</v>
      </c>
      <c r="E13" s="87" t="s">
        <v>220</v>
      </c>
      <c r="F13" s="87" t="s">
        <v>226</v>
      </c>
      <c r="H13" s="87" t="s">
        <v>281</v>
      </c>
      <c r="I13" s="87" t="s">
        <v>250</v>
      </c>
      <c r="J13" s="87" t="s">
        <v>310</v>
      </c>
    </row>
    <row r="14" spans="1:10" ht="29.25">
      <c r="A14" s="46">
        <v>13</v>
      </c>
      <c r="B14" s="87" t="s">
        <v>223</v>
      </c>
      <c r="C14" s="87" t="s">
        <v>223</v>
      </c>
      <c r="D14" s="87" t="s">
        <v>249</v>
      </c>
      <c r="E14" s="87" t="s">
        <v>221</v>
      </c>
      <c r="F14" s="87" t="s">
        <v>240</v>
      </c>
      <c r="H14" s="87" t="s">
        <v>240</v>
      </c>
      <c r="I14" s="87" t="s">
        <v>252</v>
      </c>
      <c r="J14" s="87" t="s">
        <v>311</v>
      </c>
    </row>
    <row r="15" spans="1:10" ht="19.5">
      <c r="A15" s="46">
        <v>14</v>
      </c>
      <c r="B15" s="87" t="s">
        <v>224</v>
      </c>
      <c r="C15" s="87" t="s">
        <v>236</v>
      </c>
      <c r="D15" s="87" t="s">
        <v>249</v>
      </c>
      <c r="E15" s="87" t="s">
        <v>222</v>
      </c>
      <c r="F15" s="87" t="s">
        <v>270</v>
      </c>
      <c r="G15" s="87" t="s">
        <v>318</v>
      </c>
      <c r="H15" s="87" t="s">
        <v>229</v>
      </c>
      <c r="I15" s="87" t="s">
        <v>287</v>
      </c>
      <c r="J15" s="87" t="s">
        <v>313</v>
      </c>
    </row>
    <row r="16" spans="1:10" ht="29.25">
      <c r="A16" s="46">
        <v>15</v>
      </c>
      <c r="B16" s="87" t="s">
        <v>225</v>
      </c>
      <c r="C16" s="87" t="s">
        <v>237</v>
      </c>
      <c r="D16" s="87" t="s">
        <v>236</v>
      </c>
      <c r="E16" s="87" t="s">
        <v>236</v>
      </c>
      <c r="F16" s="87" t="s">
        <v>229</v>
      </c>
      <c r="G16" s="87" t="s">
        <v>319</v>
      </c>
      <c r="H16" s="87" t="s">
        <v>282</v>
      </c>
      <c r="I16" s="87" t="s">
        <v>207</v>
      </c>
    </row>
    <row r="17" spans="1:10" ht="39">
      <c r="A17" s="46">
        <v>16</v>
      </c>
      <c r="B17" s="87" t="s">
        <v>226</v>
      </c>
      <c r="C17" s="87" t="s">
        <v>238</v>
      </c>
      <c r="D17" s="87" t="s">
        <v>226</v>
      </c>
      <c r="E17" s="87" t="s">
        <v>238</v>
      </c>
      <c r="F17" s="87" t="s">
        <v>271</v>
      </c>
      <c r="G17" s="87" t="s">
        <v>320</v>
      </c>
      <c r="H17" s="87" t="s">
        <v>271</v>
      </c>
      <c r="I17" s="87" t="s">
        <v>202</v>
      </c>
    </row>
    <row r="18" spans="1:10" ht="29.25">
      <c r="A18" s="46">
        <v>17</v>
      </c>
      <c r="B18" s="87" t="s">
        <v>227</v>
      </c>
      <c r="C18" s="87" t="s">
        <v>227</v>
      </c>
      <c r="D18" s="87" t="s">
        <v>250</v>
      </c>
      <c r="E18" s="87" t="s">
        <v>229</v>
      </c>
      <c r="F18" s="87" t="s">
        <v>272</v>
      </c>
      <c r="G18" s="87" t="s">
        <v>321</v>
      </c>
      <c r="H18" s="87" t="s">
        <v>283</v>
      </c>
      <c r="I18" s="87" t="s">
        <v>203</v>
      </c>
      <c r="J18" s="87" t="s">
        <v>322</v>
      </c>
    </row>
    <row r="19" spans="1:10" ht="29.25">
      <c r="A19" s="46">
        <v>18</v>
      </c>
      <c r="B19" s="87" t="s">
        <v>228</v>
      </c>
      <c r="C19" s="87" t="s">
        <v>239</v>
      </c>
      <c r="D19" s="87" t="s">
        <v>251</v>
      </c>
      <c r="E19" s="87" t="s">
        <v>264</v>
      </c>
      <c r="F19" s="87" t="s">
        <v>273</v>
      </c>
      <c r="G19" s="87" t="s">
        <v>326</v>
      </c>
      <c r="H19" s="87"/>
      <c r="I19" s="87" t="s">
        <v>204</v>
      </c>
      <c r="J19" s="87" t="s">
        <v>323</v>
      </c>
    </row>
    <row r="20" spans="1:10" ht="39">
      <c r="A20" s="46">
        <v>19</v>
      </c>
      <c r="B20" s="87" t="s">
        <v>229</v>
      </c>
      <c r="C20" s="87" t="s">
        <v>240</v>
      </c>
      <c r="D20" s="87" t="s">
        <v>252</v>
      </c>
      <c r="E20" s="87" t="s">
        <v>254</v>
      </c>
      <c r="F20" s="87" t="s">
        <v>273</v>
      </c>
      <c r="G20" s="87" t="s">
        <v>328</v>
      </c>
      <c r="H20" s="87"/>
      <c r="I20" s="87" t="s">
        <v>206</v>
      </c>
      <c r="J20" s="87" t="s">
        <v>324</v>
      </c>
    </row>
    <row r="21" spans="1:10" ht="29.25">
      <c r="A21" s="46">
        <v>20</v>
      </c>
      <c r="B21" s="87" t="s">
        <v>230</v>
      </c>
      <c r="C21" s="87" t="s">
        <v>229</v>
      </c>
      <c r="D21" s="87" t="s">
        <v>230</v>
      </c>
      <c r="E21" s="87" t="s">
        <v>265</v>
      </c>
      <c r="F21" s="87" t="s">
        <v>273</v>
      </c>
      <c r="G21" s="87" t="s">
        <v>329</v>
      </c>
      <c r="H21" s="87"/>
      <c r="I21" s="87" t="s">
        <v>205</v>
      </c>
      <c r="J21" s="87" t="s">
        <v>325</v>
      </c>
    </row>
    <row r="22" spans="1:10" ht="29.25">
      <c r="A22" s="46">
        <v>21</v>
      </c>
      <c r="B22" s="87" t="s">
        <v>231</v>
      </c>
      <c r="C22" s="87" t="s">
        <v>241</v>
      </c>
      <c r="D22" s="87" t="s">
        <v>231</v>
      </c>
      <c r="E22" s="87" t="s">
        <v>260</v>
      </c>
      <c r="F22" s="87" t="s">
        <v>273</v>
      </c>
      <c r="G22" s="87" t="s">
        <v>331</v>
      </c>
      <c r="H22" s="87"/>
      <c r="I22" s="87" t="s">
        <v>329</v>
      </c>
      <c r="J22" s="87" t="s">
        <v>327</v>
      </c>
    </row>
    <row r="23" spans="1:10" ht="39">
      <c r="A23" s="46">
        <v>22</v>
      </c>
      <c r="B23" s="87" t="s">
        <v>232</v>
      </c>
      <c r="C23" s="87" t="s">
        <v>242</v>
      </c>
      <c r="D23" s="87" t="s">
        <v>253</v>
      </c>
      <c r="E23" s="87" t="s">
        <v>257</v>
      </c>
      <c r="F23" s="87" t="s">
        <v>273</v>
      </c>
      <c r="G23" s="87" t="s">
        <v>332</v>
      </c>
      <c r="H23" s="87" t="s">
        <v>208</v>
      </c>
      <c r="I23" s="87" t="s">
        <v>331</v>
      </c>
      <c r="J23" s="87" t="s">
        <v>330</v>
      </c>
    </row>
    <row r="24" spans="1:10" ht="29.25">
      <c r="A24" s="46">
        <v>23</v>
      </c>
      <c r="B24" s="87" t="s">
        <v>233</v>
      </c>
      <c r="C24" s="87" t="s">
        <v>210</v>
      </c>
      <c r="D24" s="87" t="s">
        <v>254</v>
      </c>
      <c r="E24" s="87" t="s">
        <v>258</v>
      </c>
      <c r="F24" s="87" t="s">
        <v>273</v>
      </c>
      <c r="G24" s="87" t="s">
        <v>333</v>
      </c>
      <c r="H24" s="87" t="s">
        <v>278</v>
      </c>
      <c r="I24" s="87" t="s">
        <v>332</v>
      </c>
      <c r="J24" s="87" t="s">
        <v>288</v>
      </c>
    </row>
    <row r="25" spans="1:10" ht="39">
      <c r="A25" s="46">
        <v>24</v>
      </c>
      <c r="B25" s="87" t="s">
        <v>233</v>
      </c>
      <c r="D25" s="87" t="s">
        <v>255</v>
      </c>
      <c r="E25" s="87" t="s">
        <v>261</v>
      </c>
      <c r="F25" s="87" t="s">
        <v>274</v>
      </c>
      <c r="G25" s="87" t="s">
        <v>334</v>
      </c>
      <c r="H25" s="87" t="s">
        <v>278</v>
      </c>
      <c r="I25" s="87" t="s">
        <v>333</v>
      </c>
      <c r="J25" s="87" t="s">
        <v>315</v>
      </c>
    </row>
    <row r="26" spans="1:10" ht="39">
      <c r="A26" s="46">
        <v>25</v>
      </c>
      <c r="B26" s="87" t="s">
        <v>233</v>
      </c>
      <c r="C26" s="87" t="s">
        <v>243</v>
      </c>
      <c r="D26" s="87" t="s">
        <v>256</v>
      </c>
      <c r="E26" s="87"/>
      <c r="F26" s="87" t="s">
        <v>274</v>
      </c>
      <c r="G26" s="87" t="s">
        <v>335</v>
      </c>
      <c r="H26" s="87" t="s">
        <v>278</v>
      </c>
      <c r="I26" s="87" t="s">
        <v>334</v>
      </c>
      <c r="J26" s="87" t="s">
        <v>315</v>
      </c>
    </row>
    <row r="27" spans="1:10" ht="29.25">
      <c r="A27" s="46">
        <v>26</v>
      </c>
      <c r="B27" s="87" t="s">
        <v>233</v>
      </c>
      <c r="C27" s="87" t="s">
        <v>244</v>
      </c>
      <c r="D27" s="87" t="s">
        <v>257</v>
      </c>
      <c r="E27" s="87"/>
      <c r="F27" s="87" t="s">
        <v>274</v>
      </c>
      <c r="G27" s="87" t="s">
        <v>336</v>
      </c>
      <c r="H27" s="87" t="s">
        <v>278</v>
      </c>
      <c r="I27" s="87" t="s">
        <v>335</v>
      </c>
      <c r="J27" s="87" t="s">
        <v>315</v>
      </c>
    </row>
    <row r="28" spans="1:10" ht="29.25">
      <c r="A28" s="46">
        <v>27</v>
      </c>
      <c r="B28" s="87" t="s">
        <v>233</v>
      </c>
      <c r="C28" s="87" t="s">
        <v>245</v>
      </c>
      <c r="D28" s="87" t="s">
        <v>258</v>
      </c>
      <c r="E28" s="87"/>
      <c r="F28" s="87" t="s">
        <v>274</v>
      </c>
      <c r="G28" s="87" t="s">
        <v>276</v>
      </c>
      <c r="H28" s="87" t="s">
        <v>275</v>
      </c>
      <c r="I28" s="87" t="s">
        <v>336</v>
      </c>
      <c r="J28" s="87" t="s">
        <v>315</v>
      </c>
    </row>
    <row r="29" spans="1:10" ht="29.25">
      <c r="A29" s="46">
        <v>28</v>
      </c>
      <c r="B29" s="87" t="s">
        <v>234</v>
      </c>
      <c r="C29" s="87" t="s">
        <v>243</v>
      </c>
      <c r="D29" s="87" t="s">
        <v>259</v>
      </c>
      <c r="E29" s="87"/>
      <c r="F29" s="87" t="s">
        <v>274</v>
      </c>
      <c r="G29" s="87" t="s">
        <v>314</v>
      </c>
      <c r="H29" s="87" t="s">
        <v>275</v>
      </c>
      <c r="I29" s="87" t="s">
        <v>276</v>
      </c>
      <c r="J29" s="87" t="s">
        <v>315</v>
      </c>
    </row>
    <row r="30" spans="1:10" ht="29.25">
      <c r="A30" s="46">
        <v>29</v>
      </c>
      <c r="B30" s="87" t="s">
        <v>234</v>
      </c>
      <c r="C30" s="87" t="s">
        <v>243</v>
      </c>
      <c r="D30" s="87" t="s">
        <v>209</v>
      </c>
      <c r="E30" s="87"/>
      <c r="F30" s="87" t="s">
        <v>274</v>
      </c>
      <c r="G30" s="87" t="s">
        <v>314</v>
      </c>
      <c r="H30" s="87" t="s">
        <v>275</v>
      </c>
      <c r="I30" s="87"/>
      <c r="J30" s="87" t="s">
        <v>317</v>
      </c>
    </row>
    <row r="31" spans="1:10" ht="29.25">
      <c r="A31" s="46">
        <v>30</v>
      </c>
      <c r="B31" s="87" t="s">
        <v>234</v>
      </c>
      <c r="C31" s="87"/>
      <c r="G31" s="87" t="s">
        <v>314</v>
      </c>
      <c r="H31" s="87" t="s">
        <v>275</v>
      </c>
      <c r="I31" s="87"/>
      <c r="J31" s="87" t="s">
        <v>317</v>
      </c>
    </row>
    <row r="32" spans="1:10" ht="19.5">
      <c r="A32" s="46">
        <v>31</v>
      </c>
      <c r="B32" s="87" t="s">
        <v>234</v>
      </c>
      <c r="C32" s="87"/>
      <c r="G32" s="87" t="s">
        <v>314</v>
      </c>
      <c r="J32" s="87" t="s">
        <v>317</v>
      </c>
    </row>
    <row r="33" spans="1:10" ht="19.5">
      <c r="A33" s="46">
        <v>32</v>
      </c>
      <c r="B33" s="87" t="s">
        <v>234</v>
      </c>
      <c r="C33" s="87"/>
      <c r="G33" s="87" t="s">
        <v>314</v>
      </c>
      <c r="J33" s="87" t="s">
        <v>317</v>
      </c>
    </row>
    <row r="34" spans="1:10" ht="19.5">
      <c r="A34" s="46">
        <v>33</v>
      </c>
      <c r="C34" s="87"/>
      <c r="G34" s="87" t="s">
        <v>314</v>
      </c>
      <c r="J34" s="87" t="s">
        <v>317</v>
      </c>
    </row>
    <row r="35" spans="1:10" ht="29.25">
      <c r="A35" s="46">
        <v>34</v>
      </c>
      <c r="C35" s="87"/>
      <c r="G35" s="87" t="s">
        <v>316</v>
      </c>
    </row>
    <row r="36" spans="1:10" ht="29.25">
      <c r="A36" s="46">
        <v>35</v>
      </c>
      <c r="C36" s="87"/>
      <c r="G36" s="87" t="s">
        <v>316</v>
      </c>
    </row>
    <row r="37" spans="1:10" ht="29.25">
      <c r="A37" s="46">
        <v>36</v>
      </c>
      <c r="C37" s="87"/>
      <c r="G37" s="87" t="s">
        <v>316</v>
      </c>
    </row>
    <row r="38" spans="1:10" ht="29.25">
      <c r="A38" s="46">
        <v>37</v>
      </c>
      <c r="C38" s="87"/>
      <c r="G38" s="87" t="s">
        <v>316</v>
      </c>
    </row>
    <row r="39" spans="1:10" ht="29.25">
      <c r="A39" s="46">
        <v>38</v>
      </c>
      <c r="C39" s="87"/>
      <c r="G39" s="87" t="s">
        <v>316</v>
      </c>
    </row>
    <row r="40" spans="1:10" ht="29.25">
      <c r="A40" s="46">
        <v>39</v>
      </c>
      <c r="C40" s="87"/>
      <c r="G40" s="87" t="s">
        <v>316</v>
      </c>
    </row>
    <row r="41" spans="1:10">
      <c r="A41" s="46">
        <v>40</v>
      </c>
      <c r="C41" s="87"/>
    </row>
    <row r="42" spans="1:10">
      <c r="A42" s="46">
        <v>41</v>
      </c>
      <c r="C42" s="87"/>
    </row>
    <row r="43" spans="1:10">
      <c r="A43" s="46">
        <v>42</v>
      </c>
      <c r="C43" s="87"/>
    </row>
    <row r="44" spans="1:10">
      <c r="A44" s="46">
        <v>43</v>
      </c>
      <c r="C44" s="87"/>
    </row>
    <row r="45" spans="1:10">
      <c r="A45" s="46">
        <v>44</v>
      </c>
      <c r="C45" s="87"/>
    </row>
    <row r="46" spans="1:10">
      <c r="A46" s="46">
        <v>45</v>
      </c>
      <c r="C46" s="87"/>
    </row>
    <row r="47" spans="1:10">
      <c r="A47" s="46">
        <v>46</v>
      </c>
      <c r="C47" s="87"/>
    </row>
    <row r="48" spans="1:10">
      <c r="A48" s="46">
        <v>47</v>
      </c>
      <c r="C48" s="87"/>
    </row>
    <row r="49" spans="1:10">
      <c r="A49" s="46">
        <v>48</v>
      </c>
      <c r="C49" s="87"/>
    </row>
    <row r="50" spans="1:10">
      <c r="A50" s="46">
        <v>49</v>
      </c>
      <c r="C50" s="87"/>
      <c r="D50" s="87"/>
      <c r="E50" s="87"/>
      <c r="F50" s="87"/>
      <c r="G50" s="87"/>
      <c r="H50" s="87"/>
      <c r="I50" s="87"/>
      <c r="J50" s="87"/>
    </row>
  </sheetData>
  <sortState ref="B1:B236">
    <sortCondition ref="B1:B23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tabSelected="1" zoomScale="85" zoomScaleNormal="85" workbookViewId="0">
      <pane xSplit="4" ySplit="3" topLeftCell="E4" activePane="bottomRight" state="frozenSplit"/>
      <selection pane="topRight" activeCell="E1" sqref="E1"/>
      <selection pane="bottomLeft" activeCell="A3" sqref="A3"/>
      <selection pane="bottomRight" activeCell="G33" sqref="G33"/>
    </sheetView>
  </sheetViews>
  <sheetFormatPr defaultRowHeight="12.75"/>
  <cols>
    <col min="1" max="1" width="4.75" style="1" customWidth="1"/>
    <col min="2" max="2" width="3.125" style="1" bestFit="1" customWidth="1"/>
    <col min="3" max="4" width="5.625" style="1" customWidth="1"/>
    <col min="5" max="5" width="12.625" style="75" customWidth="1"/>
    <col min="6" max="6" width="3.625" style="75" bestFit="1" customWidth="1"/>
    <col min="7" max="7" width="12.625" style="75" customWidth="1"/>
    <col min="8" max="8" width="3.625" style="75" bestFit="1" customWidth="1"/>
    <col min="9" max="9" width="12.625" style="75" customWidth="1"/>
    <col min="10" max="10" width="3.625" style="75" bestFit="1" customWidth="1"/>
    <col min="11" max="11" width="12.625" style="75" customWidth="1"/>
    <col min="12" max="12" width="3.625" style="75" bestFit="1" customWidth="1"/>
    <col min="13" max="13" width="12.625" style="75" customWidth="1"/>
    <col min="14" max="14" width="3.625" style="75" bestFit="1" customWidth="1"/>
    <col min="15" max="15" width="12.625" style="75" customWidth="1"/>
    <col min="16" max="16" width="3.625" style="75" bestFit="1" customWidth="1"/>
    <col min="17" max="17" width="12.625" style="75" customWidth="1"/>
    <col min="18" max="18" width="3.625" style="75" bestFit="1" customWidth="1"/>
    <col min="19" max="19" width="12.625" style="75" customWidth="1"/>
    <col min="20" max="20" width="3.625" style="75" bestFit="1" customWidth="1"/>
    <col min="21" max="21" width="12.625" style="75" customWidth="1"/>
    <col min="22" max="22" width="3.625" style="75" bestFit="1" customWidth="1"/>
    <col min="23" max="23" width="12.625" style="75" customWidth="1"/>
    <col min="24" max="24" width="3.625" style="75" bestFit="1" customWidth="1"/>
    <col min="25" max="25" width="12.625" style="75" customWidth="1"/>
    <col min="26" max="26" width="3.625" style="75" bestFit="1" customWidth="1"/>
    <col min="27" max="165" width="9" style="75"/>
    <col min="166" max="166" width="4.75" style="75" customWidth="1"/>
    <col min="167" max="167" width="3.125" style="75" bestFit="1" customWidth="1"/>
    <col min="168" max="169" width="6.375" style="75" bestFit="1" customWidth="1"/>
    <col min="170" max="170" width="22.5" style="75" customWidth="1"/>
    <col min="171" max="171" width="3.625" style="75" bestFit="1" customWidth="1"/>
    <col min="172" max="172" width="22.5" style="75" customWidth="1"/>
    <col min="173" max="173" width="3.625" style="75" bestFit="1" customWidth="1"/>
    <col min="174" max="174" width="22.5" style="75" customWidth="1"/>
    <col min="175" max="175" width="3.625" style="75" bestFit="1" customWidth="1"/>
    <col min="176" max="176" width="22.5" style="75" customWidth="1"/>
    <col min="177" max="177" width="3.625" style="75" bestFit="1" customWidth="1"/>
    <col min="178" max="178" width="22.5" style="75" customWidth="1"/>
    <col min="179" max="179" width="3.625" style="75" bestFit="1" customWidth="1"/>
    <col min="180" max="180" width="22.5" style="75" customWidth="1"/>
    <col min="181" max="181" width="3.625" style="75" bestFit="1" customWidth="1"/>
    <col min="182" max="182" width="22.5" style="75" customWidth="1"/>
    <col min="183" max="183" width="3.625" style="75" bestFit="1" customWidth="1"/>
    <col min="184" max="184" width="22.5" style="75" customWidth="1"/>
    <col min="185" max="185" width="3.625" style="75" bestFit="1" customWidth="1"/>
    <col min="186" max="186" width="22.5" style="75" customWidth="1"/>
    <col min="187" max="187" width="3.625" style="75" bestFit="1" customWidth="1"/>
    <col min="188" max="188" width="22.5" style="75" customWidth="1"/>
    <col min="189" max="189" width="3.625" style="75" bestFit="1" customWidth="1"/>
    <col min="190" max="190" width="22.5" style="75" customWidth="1"/>
    <col min="191" max="191" width="3.625" style="75" bestFit="1" customWidth="1"/>
    <col min="192" max="192" width="22.5" style="75" customWidth="1"/>
    <col min="193" max="193" width="3.625" style="75" bestFit="1" customWidth="1"/>
    <col min="194" max="194" width="22.5" style="75" customWidth="1"/>
    <col min="195" max="195" width="3.625" style="75" bestFit="1" customWidth="1"/>
    <col min="196" max="196" width="22.5" style="75" customWidth="1"/>
    <col min="197" max="197" width="3.625" style="75" bestFit="1" customWidth="1"/>
    <col min="198" max="198" width="22.5" style="75" customWidth="1"/>
    <col min="199" max="199" width="3.625" style="75" bestFit="1" customWidth="1"/>
    <col min="200" max="200" width="19.875" style="75" customWidth="1"/>
    <col min="201" max="201" width="3.625" style="75" bestFit="1" customWidth="1"/>
    <col min="202" max="202" width="22.5" style="75" customWidth="1"/>
    <col min="203" max="203" width="3.625" style="75" bestFit="1" customWidth="1"/>
    <col min="204" max="204" width="22.5" style="75" customWidth="1"/>
    <col min="205" max="205" width="3.625" style="75" bestFit="1" customWidth="1"/>
    <col min="206" max="206" width="22.5" style="75" customWidth="1"/>
    <col min="207" max="207" width="3.625" style="75" bestFit="1" customWidth="1"/>
    <col min="208" max="208" width="22.5" style="75" customWidth="1"/>
    <col min="209" max="209" width="3.625" style="75" bestFit="1" customWidth="1"/>
    <col min="210" max="210" width="22.5" style="75" customWidth="1"/>
    <col min="211" max="211" width="3.625" style="75" bestFit="1" customWidth="1"/>
    <col min="212" max="212" width="15.625" style="75" bestFit="1" customWidth="1"/>
    <col min="213" max="213" width="3.625" style="75" bestFit="1" customWidth="1"/>
    <col min="214" max="214" width="22.5" style="75" customWidth="1"/>
    <col min="215" max="215" width="3.625" style="75" bestFit="1" customWidth="1"/>
    <col min="216" max="216" width="22.5" style="75" customWidth="1"/>
    <col min="217" max="217" width="3.625" style="75" bestFit="1" customWidth="1"/>
    <col min="218" max="16384" width="9" style="75"/>
  </cols>
  <sheetData>
    <row r="1" spans="1:29">
      <c r="A1" s="84">
        <v>3.125E-2</v>
      </c>
      <c r="B1" s="74"/>
      <c r="C1" s="74"/>
      <c r="D1" s="74"/>
      <c r="E1" s="190"/>
      <c r="F1" s="172"/>
      <c r="G1" s="184"/>
      <c r="H1" s="172"/>
      <c r="I1" s="193"/>
      <c r="J1" s="172"/>
      <c r="K1" s="187"/>
      <c r="L1" s="172"/>
      <c r="M1" s="172"/>
      <c r="N1" s="172"/>
      <c r="O1" s="190"/>
      <c r="P1" s="172"/>
      <c r="Q1" s="193"/>
      <c r="R1" s="172"/>
      <c r="S1" s="190"/>
      <c r="T1" s="172"/>
      <c r="U1" s="193"/>
      <c r="V1" s="172"/>
      <c r="W1" s="190"/>
      <c r="X1" s="172"/>
      <c r="Y1" s="193"/>
      <c r="Z1" s="172"/>
    </row>
    <row r="2" spans="1:29">
      <c r="A2" s="84">
        <v>6.9444444444444441E-3</v>
      </c>
      <c r="B2" s="84"/>
      <c r="C2" s="76"/>
      <c r="D2" s="76"/>
      <c r="E2" s="191" t="s">
        <v>343</v>
      </c>
      <c r="G2" s="185" t="s">
        <v>343</v>
      </c>
      <c r="I2" s="194" t="s">
        <v>344</v>
      </c>
      <c r="K2" s="188" t="s">
        <v>344</v>
      </c>
      <c r="M2" s="86" t="s">
        <v>343</v>
      </c>
      <c r="O2" s="197" t="s">
        <v>345</v>
      </c>
      <c r="Q2" s="196" t="s">
        <v>346</v>
      </c>
      <c r="S2" s="191" t="s">
        <v>343</v>
      </c>
      <c r="U2" s="194" t="s">
        <v>344</v>
      </c>
      <c r="W2" s="197" t="s">
        <v>345</v>
      </c>
      <c r="Y2" s="196" t="s">
        <v>346</v>
      </c>
    </row>
    <row r="3" spans="1:29" ht="24.75" customHeight="1">
      <c r="A3" s="84">
        <v>1.0416666666666666E-2</v>
      </c>
      <c r="B3" s="77"/>
      <c r="C3" s="77" t="s">
        <v>634</v>
      </c>
      <c r="D3" s="77"/>
      <c r="E3" s="192" t="str">
        <f>Klp!B1</f>
        <v>1B4</v>
      </c>
      <c r="F3" s="78" t="s">
        <v>337</v>
      </c>
      <c r="G3" s="186" t="str">
        <f>Klp!C1</f>
        <v>1BT</v>
      </c>
      <c r="H3" s="78" t="s">
        <v>337</v>
      </c>
      <c r="I3" s="195" t="str">
        <f>Klp!D1</f>
        <v>1P4</v>
      </c>
      <c r="J3" s="78" t="s">
        <v>337</v>
      </c>
      <c r="K3" s="189" t="str">
        <f>Klp!E1</f>
        <v>1PT</v>
      </c>
      <c r="L3" s="78" t="s">
        <v>337</v>
      </c>
      <c r="M3" s="78" t="str">
        <f>Klp!F1</f>
        <v>2B4</v>
      </c>
      <c r="N3" s="78" t="s">
        <v>337</v>
      </c>
      <c r="O3" s="192" t="str">
        <f>Klp!G1</f>
        <v>2B4P</v>
      </c>
      <c r="P3" s="78" t="s">
        <v>337</v>
      </c>
      <c r="Q3" s="195" t="str">
        <f>O3</f>
        <v>2B4P</v>
      </c>
      <c r="R3" s="78" t="s">
        <v>337</v>
      </c>
      <c r="S3" s="192" t="str">
        <f>Klp!H1</f>
        <v>3B4</v>
      </c>
      <c r="T3" s="78" t="s">
        <v>337</v>
      </c>
      <c r="U3" s="195" t="str">
        <f>Klp!I1</f>
        <v>3P4</v>
      </c>
      <c r="V3" s="78" t="s">
        <v>337</v>
      </c>
      <c r="W3" s="192" t="str">
        <f>Klp!J1</f>
        <v>4B4P</v>
      </c>
      <c r="X3" s="78" t="s">
        <v>337</v>
      </c>
      <c r="Y3" s="195" t="str">
        <f>W3</f>
        <v>4B4P</v>
      </c>
      <c r="Z3" s="78" t="s">
        <v>337</v>
      </c>
    </row>
    <row r="4" spans="1:29" ht="22.5" customHeight="1">
      <c r="A4" s="296" t="s">
        <v>338</v>
      </c>
      <c r="B4" s="79">
        <v>1</v>
      </c>
      <c r="C4" s="83">
        <f>TIME(7,5,0)</f>
        <v>0.2951388888888889</v>
      </c>
      <c r="D4" s="83">
        <f>C4+$A$1</f>
        <v>0.3263888888888889</v>
      </c>
      <c r="E4" s="80" t="s">
        <v>636</v>
      </c>
      <c r="F4" s="85" t="s">
        <v>795</v>
      </c>
      <c r="G4" s="240" t="s">
        <v>681</v>
      </c>
      <c r="H4" s="78">
        <v>213</v>
      </c>
      <c r="I4" s="244" t="s">
        <v>721</v>
      </c>
      <c r="J4" s="85">
        <v>313</v>
      </c>
      <c r="K4" s="248" t="s">
        <v>785</v>
      </c>
      <c r="L4" s="85">
        <v>304</v>
      </c>
      <c r="M4" s="239" t="s">
        <v>643</v>
      </c>
      <c r="N4" s="85">
        <v>202</v>
      </c>
      <c r="O4" s="229" t="s">
        <v>793</v>
      </c>
      <c r="P4" s="233">
        <v>208</v>
      </c>
      <c r="Q4" s="248" t="s">
        <v>730</v>
      </c>
      <c r="R4" s="85">
        <v>304</v>
      </c>
      <c r="S4" s="231" t="s">
        <v>706</v>
      </c>
      <c r="T4" s="85" t="s">
        <v>795</v>
      </c>
      <c r="U4" s="228" t="s">
        <v>677</v>
      </c>
      <c r="V4" s="233">
        <v>210</v>
      </c>
      <c r="W4" s="230" t="s">
        <v>791</v>
      </c>
      <c r="X4" s="221"/>
      <c r="Y4" s="250" t="s">
        <v>787</v>
      </c>
      <c r="Z4" s="221"/>
    </row>
    <row r="5" spans="1:29" ht="22.5" customHeight="1">
      <c r="A5" s="296"/>
      <c r="B5" s="79">
        <v>2</v>
      </c>
      <c r="C5" s="83">
        <f>D4+$A$2</f>
        <v>0.33333333333333331</v>
      </c>
      <c r="D5" s="83">
        <f>C5+$A$1</f>
        <v>0.36458333333333331</v>
      </c>
      <c r="E5" s="80" t="s">
        <v>636</v>
      </c>
      <c r="F5" s="85" t="s">
        <v>795</v>
      </c>
      <c r="G5" s="251" t="s">
        <v>673</v>
      </c>
      <c r="H5" s="233">
        <v>302</v>
      </c>
      <c r="I5" s="248" t="s">
        <v>694</v>
      </c>
      <c r="J5" s="85">
        <v>304</v>
      </c>
      <c r="K5" s="239" t="s">
        <v>643</v>
      </c>
      <c r="L5" s="85">
        <v>202</v>
      </c>
      <c r="M5" s="228" t="s">
        <v>677</v>
      </c>
      <c r="N5" s="233">
        <v>210</v>
      </c>
      <c r="O5" s="250" t="s">
        <v>710</v>
      </c>
      <c r="P5" s="85">
        <v>117</v>
      </c>
      <c r="Q5" s="250" t="s">
        <v>710</v>
      </c>
      <c r="R5" s="85">
        <v>117</v>
      </c>
      <c r="S5" s="230" t="s">
        <v>791</v>
      </c>
      <c r="T5" s="85">
        <v>308</v>
      </c>
      <c r="U5" s="240" t="s">
        <v>681</v>
      </c>
      <c r="V5" s="233">
        <v>213</v>
      </c>
      <c r="W5" s="224" t="s">
        <v>758</v>
      </c>
      <c r="X5" s="75" t="s">
        <v>795</v>
      </c>
      <c r="Y5" s="244" t="s">
        <v>671</v>
      </c>
      <c r="Z5" s="233">
        <v>313</v>
      </c>
    </row>
    <row r="6" spans="1:29" ht="22.5" customHeight="1">
      <c r="A6" s="296"/>
      <c r="B6" s="79">
        <v>3</v>
      </c>
      <c r="C6" s="83">
        <f t="shared" ref="C6:C13" si="0">D5+$A$2</f>
        <v>0.37152777777777773</v>
      </c>
      <c r="D6" s="83">
        <f t="shared" ref="D6:D13" si="1">C6+$A$1</f>
        <v>0.40277777777777773</v>
      </c>
      <c r="E6" s="80" t="s">
        <v>636</v>
      </c>
      <c r="F6" s="85" t="s">
        <v>795</v>
      </c>
      <c r="G6" s="228" t="s">
        <v>677</v>
      </c>
      <c r="H6" s="85">
        <v>202</v>
      </c>
      <c r="I6" s="251" t="s">
        <v>699</v>
      </c>
      <c r="J6" s="233">
        <v>302</v>
      </c>
      <c r="K6" s="250" t="s">
        <v>710</v>
      </c>
      <c r="L6" s="85">
        <v>117</v>
      </c>
      <c r="M6" s="239" t="s">
        <v>643</v>
      </c>
      <c r="N6" s="85">
        <v>308</v>
      </c>
      <c r="O6" s="240" t="s">
        <v>681</v>
      </c>
      <c r="P6" s="233">
        <v>213</v>
      </c>
      <c r="Q6" s="240" t="s">
        <v>681</v>
      </c>
      <c r="R6" s="233">
        <v>213</v>
      </c>
      <c r="S6" s="230" t="s">
        <v>791</v>
      </c>
      <c r="T6" s="85">
        <v>308</v>
      </c>
      <c r="U6" s="248" t="s">
        <v>749</v>
      </c>
      <c r="V6" s="85">
        <v>122</v>
      </c>
      <c r="W6" s="224" t="s">
        <v>758</v>
      </c>
      <c r="X6" s="233" t="s">
        <v>795</v>
      </c>
      <c r="Y6" s="248" t="s">
        <v>762</v>
      </c>
      <c r="Z6" s="233">
        <v>210</v>
      </c>
    </row>
    <row r="7" spans="1:29" ht="22.5" customHeight="1">
      <c r="A7" s="296"/>
      <c r="B7" s="79">
        <v>4</v>
      </c>
      <c r="C7" s="83">
        <f t="shared" si="0"/>
        <v>0.40972222222222215</v>
      </c>
      <c r="D7" s="83">
        <f t="shared" si="1"/>
        <v>0.44097222222222215</v>
      </c>
      <c r="E7" s="80" t="s">
        <v>636</v>
      </c>
      <c r="F7" s="85" t="s">
        <v>795</v>
      </c>
      <c r="G7" s="244" t="s">
        <v>721</v>
      </c>
      <c r="H7" s="233">
        <v>313</v>
      </c>
      <c r="I7" s="251" t="s">
        <v>649</v>
      </c>
      <c r="J7" s="233">
        <v>302</v>
      </c>
      <c r="K7" s="234" t="s">
        <v>674</v>
      </c>
      <c r="L7" s="85">
        <v>202</v>
      </c>
      <c r="M7" s="240" t="s">
        <v>681</v>
      </c>
      <c r="N7" s="85">
        <v>308</v>
      </c>
      <c r="O7" s="243" t="s">
        <v>781</v>
      </c>
      <c r="P7" s="85">
        <v>310</v>
      </c>
      <c r="Q7" s="243" t="s">
        <v>781</v>
      </c>
      <c r="R7" s="85">
        <v>313</v>
      </c>
      <c r="S7" s="250" t="s">
        <v>710</v>
      </c>
      <c r="T7" s="85">
        <v>117</v>
      </c>
      <c r="U7" s="248" t="s">
        <v>752</v>
      </c>
      <c r="V7" s="85">
        <v>122</v>
      </c>
      <c r="W7" s="228" t="s">
        <v>677</v>
      </c>
      <c r="X7" s="85">
        <v>210</v>
      </c>
      <c r="Y7" s="228" t="s">
        <v>677</v>
      </c>
      <c r="Z7" s="85">
        <v>210</v>
      </c>
    </row>
    <row r="8" spans="1:29" ht="22.5" customHeight="1">
      <c r="A8" s="296"/>
      <c r="B8" s="79">
        <v>5</v>
      </c>
      <c r="C8" s="83">
        <f>D7+$A$3</f>
        <v>0.45138888888888884</v>
      </c>
      <c r="D8" s="83">
        <f t="shared" si="1"/>
        <v>0.48263888888888884</v>
      </c>
      <c r="E8" s="80" t="s">
        <v>636</v>
      </c>
      <c r="F8" s="85" t="s">
        <v>795</v>
      </c>
      <c r="G8" s="239" t="s">
        <v>643</v>
      </c>
      <c r="H8" s="85">
        <v>304</v>
      </c>
      <c r="I8" s="252" t="s">
        <v>697</v>
      </c>
      <c r="J8" s="233">
        <v>315</v>
      </c>
      <c r="K8" s="234" t="s">
        <v>689</v>
      </c>
      <c r="L8" s="85">
        <v>202</v>
      </c>
      <c r="M8" s="250" t="s">
        <v>710</v>
      </c>
      <c r="N8" s="85">
        <v>117</v>
      </c>
      <c r="O8" s="243" t="s">
        <v>781</v>
      </c>
      <c r="P8" s="85">
        <v>310</v>
      </c>
      <c r="Q8" s="243" t="s">
        <v>781</v>
      </c>
      <c r="R8" s="233">
        <v>210</v>
      </c>
      <c r="S8" s="80" t="s">
        <v>743</v>
      </c>
      <c r="T8" s="85" t="s">
        <v>806</v>
      </c>
      <c r="U8" s="248" t="s">
        <v>752</v>
      </c>
      <c r="V8" s="85">
        <v>122</v>
      </c>
      <c r="W8" s="232" t="s">
        <v>753</v>
      </c>
      <c r="X8" s="85">
        <v>313</v>
      </c>
      <c r="Y8" s="232" t="s">
        <v>753</v>
      </c>
      <c r="Z8" s="85">
        <v>313</v>
      </c>
    </row>
    <row r="9" spans="1:29" ht="22.5" customHeight="1">
      <c r="A9" s="296"/>
      <c r="B9" s="79">
        <v>6</v>
      </c>
      <c r="C9" s="83">
        <f t="shared" si="0"/>
        <v>0.48958333333333326</v>
      </c>
      <c r="D9" s="83">
        <f t="shared" si="1"/>
        <v>0.52083333333333326</v>
      </c>
      <c r="E9" s="80" t="s">
        <v>637</v>
      </c>
      <c r="F9" s="85" t="s">
        <v>795</v>
      </c>
      <c r="G9" s="234" t="s">
        <v>674</v>
      </c>
      <c r="H9" s="85">
        <v>202</v>
      </c>
      <c r="I9" s="230" t="s">
        <v>675</v>
      </c>
      <c r="J9" s="85">
        <v>308</v>
      </c>
      <c r="K9" s="232" t="s">
        <v>644</v>
      </c>
      <c r="L9" s="85">
        <v>313</v>
      </c>
      <c r="M9" s="243" t="s">
        <v>781</v>
      </c>
      <c r="N9" s="233">
        <v>310</v>
      </c>
      <c r="O9" s="252" t="s">
        <v>792</v>
      </c>
      <c r="P9" s="85">
        <v>315</v>
      </c>
      <c r="Q9" s="251" t="s">
        <v>649</v>
      </c>
      <c r="R9" s="233">
        <v>302</v>
      </c>
      <c r="S9" s="80" t="s">
        <v>743</v>
      </c>
      <c r="T9" s="85" t="s">
        <v>806</v>
      </c>
      <c r="U9" s="248" t="s">
        <v>752</v>
      </c>
      <c r="V9" s="85">
        <v>122</v>
      </c>
      <c r="W9" s="239" t="s">
        <v>643</v>
      </c>
      <c r="X9" s="258">
        <v>308</v>
      </c>
      <c r="Y9" s="250" t="s">
        <v>710</v>
      </c>
      <c r="Z9" s="254">
        <v>117</v>
      </c>
    </row>
    <row r="10" spans="1:29" ht="22.5" customHeight="1">
      <c r="A10" s="296"/>
      <c r="B10" s="79">
        <v>7</v>
      </c>
      <c r="C10" s="83">
        <f t="shared" si="0"/>
        <v>0.52777777777777768</v>
      </c>
      <c r="D10" s="83">
        <f t="shared" si="1"/>
        <v>0.55902777777777768</v>
      </c>
      <c r="E10" s="80" t="s">
        <v>637</v>
      </c>
      <c r="F10" s="85" t="s">
        <v>795</v>
      </c>
      <c r="G10" s="252" t="s">
        <v>690</v>
      </c>
      <c r="H10" s="85">
        <v>315</v>
      </c>
      <c r="I10" s="229"/>
      <c r="J10" s="85"/>
      <c r="K10" s="230" t="s">
        <v>675</v>
      </c>
      <c r="L10" s="85">
        <v>308</v>
      </c>
      <c r="M10" s="243" t="s">
        <v>781</v>
      </c>
      <c r="N10" s="233">
        <v>310</v>
      </c>
      <c r="O10" s="244" t="s">
        <v>721</v>
      </c>
      <c r="P10" s="225">
        <v>313</v>
      </c>
      <c r="Q10" s="244" t="s">
        <v>721</v>
      </c>
      <c r="R10" s="233">
        <v>313</v>
      </c>
      <c r="S10" s="80" t="s">
        <v>743</v>
      </c>
      <c r="T10" s="85" t="s">
        <v>806</v>
      </c>
      <c r="U10" s="248" t="s">
        <v>752</v>
      </c>
      <c r="V10" s="85">
        <v>122</v>
      </c>
      <c r="W10" s="234" t="s">
        <v>674</v>
      </c>
      <c r="X10" s="85">
        <v>202</v>
      </c>
      <c r="Y10" s="234" t="s">
        <v>674</v>
      </c>
      <c r="Z10" s="85">
        <v>202</v>
      </c>
      <c r="AA10" s="259"/>
    </row>
    <row r="11" spans="1:29" ht="22.5" customHeight="1">
      <c r="A11" s="296"/>
      <c r="B11" s="79">
        <v>8</v>
      </c>
      <c r="C11" s="83">
        <f t="shared" si="0"/>
        <v>0.5659722222222221</v>
      </c>
      <c r="D11" s="83">
        <f t="shared" si="1"/>
        <v>0.5972222222222221</v>
      </c>
      <c r="E11" s="80" t="s">
        <v>637</v>
      </c>
      <c r="F11" s="85" t="s">
        <v>795</v>
      </c>
      <c r="G11" s="230" t="s">
        <v>675</v>
      </c>
      <c r="H11" s="85">
        <v>308</v>
      </c>
      <c r="I11" s="229"/>
      <c r="J11" s="85"/>
      <c r="K11" s="229"/>
      <c r="L11" s="85"/>
      <c r="M11" s="229"/>
      <c r="N11" s="85"/>
      <c r="O11" s="252" t="s">
        <v>722</v>
      </c>
      <c r="P11" s="85">
        <v>315</v>
      </c>
      <c r="Q11" s="252" t="s">
        <v>722</v>
      </c>
      <c r="R11" s="85">
        <v>315</v>
      </c>
      <c r="S11" s="80" t="s">
        <v>743</v>
      </c>
      <c r="T11" s="85" t="s">
        <v>806</v>
      </c>
      <c r="U11" s="248" t="s">
        <v>752</v>
      </c>
      <c r="V11" s="85">
        <v>304</v>
      </c>
      <c r="W11" s="229"/>
      <c r="X11" s="233"/>
      <c r="Y11" s="229"/>
      <c r="Z11" s="81"/>
    </row>
    <row r="12" spans="1:29" ht="22.5" customHeight="1">
      <c r="A12" s="296"/>
      <c r="B12" s="79">
        <v>9</v>
      </c>
      <c r="C12" s="83">
        <f t="shared" si="0"/>
        <v>0.60416666666666652</v>
      </c>
      <c r="D12" s="83">
        <f t="shared" si="1"/>
        <v>0.63541666666666652</v>
      </c>
      <c r="E12" s="80" t="s">
        <v>637</v>
      </c>
      <c r="F12" s="85" t="s">
        <v>795</v>
      </c>
      <c r="G12" s="80"/>
      <c r="H12" s="85"/>
      <c r="I12" s="80"/>
      <c r="J12" s="85"/>
      <c r="K12" s="229"/>
      <c r="L12" s="85"/>
      <c r="M12" s="80"/>
      <c r="N12" s="85"/>
      <c r="O12" s="80"/>
      <c r="P12" s="85"/>
      <c r="Q12" s="229"/>
      <c r="R12" s="85"/>
      <c r="S12" s="80"/>
      <c r="T12" s="85"/>
      <c r="U12" s="80"/>
      <c r="V12" s="85"/>
      <c r="W12" s="229"/>
      <c r="X12" s="233"/>
      <c r="Y12" s="229"/>
      <c r="Z12" s="81"/>
    </row>
    <row r="13" spans="1:29" ht="22.5" customHeight="1">
      <c r="A13" s="296"/>
      <c r="B13" s="82">
        <v>10</v>
      </c>
      <c r="C13" s="83">
        <f t="shared" si="0"/>
        <v>0.64236111111111094</v>
      </c>
      <c r="D13" s="83">
        <f t="shared" si="1"/>
        <v>0.67361111111111094</v>
      </c>
      <c r="E13" s="80" t="s">
        <v>637</v>
      </c>
      <c r="F13" s="85" t="s">
        <v>795</v>
      </c>
      <c r="G13" s="80"/>
      <c r="H13" s="85"/>
      <c r="I13" s="80"/>
      <c r="J13" s="85"/>
      <c r="K13" s="80"/>
      <c r="L13" s="85"/>
      <c r="M13" s="80"/>
      <c r="N13" s="85"/>
      <c r="O13" s="229"/>
      <c r="P13" s="85"/>
      <c r="Q13" s="80"/>
      <c r="R13" s="85"/>
      <c r="S13" s="80"/>
      <c r="T13" s="85"/>
      <c r="U13" s="80"/>
      <c r="V13" s="85"/>
      <c r="W13" s="229"/>
      <c r="X13" s="233"/>
      <c r="Y13" s="229"/>
      <c r="Z13" s="81"/>
    </row>
    <row r="14" spans="1:29" ht="22.5" customHeight="1">
      <c r="A14" s="297" t="s">
        <v>339</v>
      </c>
      <c r="B14" s="222">
        <v>1</v>
      </c>
      <c r="C14" s="223">
        <f>C4</f>
        <v>0.2951388888888889</v>
      </c>
      <c r="D14" s="223">
        <f>D4</f>
        <v>0.3263888888888889</v>
      </c>
      <c r="E14" s="243" t="s">
        <v>781</v>
      </c>
      <c r="F14" s="225">
        <v>313</v>
      </c>
      <c r="G14" s="224" t="s">
        <v>766</v>
      </c>
      <c r="H14" s="225" t="s">
        <v>795</v>
      </c>
      <c r="I14" s="224" t="s">
        <v>701</v>
      </c>
      <c r="J14" s="225">
        <v>120</v>
      </c>
      <c r="K14" s="248" t="s">
        <v>784</v>
      </c>
      <c r="L14" s="225">
        <v>304</v>
      </c>
      <c r="M14" s="224" t="s">
        <v>719</v>
      </c>
      <c r="N14" s="225" t="s">
        <v>796</v>
      </c>
      <c r="O14" s="240" t="s">
        <v>681</v>
      </c>
      <c r="P14" s="225">
        <v>213</v>
      </c>
      <c r="Q14" s="240" t="s">
        <v>681</v>
      </c>
      <c r="R14" s="225">
        <v>213</v>
      </c>
      <c r="S14" s="231" t="s">
        <v>740</v>
      </c>
      <c r="T14" s="225">
        <v>315</v>
      </c>
      <c r="U14" s="236" t="s">
        <v>696</v>
      </c>
      <c r="V14" s="225">
        <v>310</v>
      </c>
      <c r="W14" s="250" t="s">
        <v>787</v>
      </c>
      <c r="X14" s="253">
        <v>117</v>
      </c>
      <c r="Y14" s="224"/>
      <c r="Z14" s="253"/>
    </row>
    <row r="15" spans="1:29" ht="22.5" customHeight="1">
      <c r="A15" s="297"/>
      <c r="B15" s="222">
        <v>2</v>
      </c>
      <c r="C15" s="223">
        <f t="shared" ref="C15:D15" si="2">C5</f>
        <v>0.33333333333333331</v>
      </c>
      <c r="D15" s="223">
        <f t="shared" si="2"/>
        <v>0.36458333333333331</v>
      </c>
      <c r="E15" s="244" t="s">
        <v>721</v>
      </c>
      <c r="F15" s="225">
        <v>313</v>
      </c>
      <c r="G15" s="224" t="s">
        <v>766</v>
      </c>
      <c r="H15" s="225" t="s">
        <v>795</v>
      </c>
      <c r="I15" s="224" t="s">
        <v>701</v>
      </c>
      <c r="J15" s="225">
        <v>120</v>
      </c>
      <c r="K15" s="248" t="s">
        <v>702</v>
      </c>
      <c r="L15" s="225">
        <v>304</v>
      </c>
      <c r="M15" s="224" t="s">
        <v>719</v>
      </c>
      <c r="N15" s="225" t="s">
        <v>796</v>
      </c>
      <c r="O15" s="250" t="s">
        <v>710</v>
      </c>
      <c r="P15" s="225">
        <v>215</v>
      </c>
      <c r="Q15" s="250" t="s">
        <v>710</v>
      </c>
      <c r="R15" s="225">
        <v>302</v>
      </c>
      <c r="S15" s="234" t="s">
        <v>674</v>
      </c>
      <c r="T15" s="253">
        <v>202</v>
      </c>
      <c r="U15" s="236" t="s">
        <v>696</v>
      </c>
      <c r="V15" s="225">
        <v>310</v>
      </c>
      <c r="W15" s="240" t="s">
        <v>681</v>
      </c>
      <c r="X15" s="241">
        <v>213</v>
      </c>
      <c r="Y15" s="240" t="s">
        <v>681</v>
      </c>
      <c r="Z15" s="241">
        <v>213</v>
      </c>
      <c r="AC15" s="260" t="s">
        <v>798</v>
      </c>
    </row>
    <row r="16" spans="1:29" ht="22.5" customHeight="1">
      <c r="A16" s="297"/>
      <c r="B16" s="222">
        <v>3</v>
      </c>
      <c r="C16" s="223">
        <f t="shared" ref="C16:D16" si="3">C6</f>
        <v>0.37152777777777773</v>
      </c>
      <c r="D16" s="223">
        <f t="shared" si="3"/>
        <v>0.40277777777777773</v>
      </c>
      <c r="E16" s="249" t="s">
        <v>726</v>
      </c>
      <c r="F16" s="225">
        <v>215</v>
      </c>
      <c r="G16" s="224" t="s">
        <v>766</v>
      </c>
      <c r="H16" s="225" t="s">
        <v>795</v>
      </c>
      <c r="I16" s="224" t="s">
        <v>701</v>
      </c>
      <c r="J16" s="225">
        <v>120</v>
      </c>
      <c r="K16" s="248" t="s">
        <v>785</v>
      </c>
      <c r="L16" s="225">
        <v>304</v>
      </c>
      <c r="M16" s="224" t="s">
        <v>719</v>
      </c>
      <c r="N16" s="225" t="s">
        <v>796</v>
      </c>
      <c r="O16" s="244" t="s">
        <v>721</v>
      </c>
      <c r="P16" s="225">
        <v>313</v>
      </c>
      <c r="Q16" s="244" t="s">
        <v>721</v>
      </c>
      <c r="R16" s="225">
        <v>313</v>
      </c>
      <c r="S16" s="243" t="s">
        <v>781</v>
      </c>
      <c r="T16" s="225">
        <v>210</v>
      </c>
      <c r="U16" s="234" t="s">
        <v>674</v>
      </c>
      <c r="V16" s="253">
        <v>202</v>
      </c>
      <c r="W16" s="250" t="s">
        <v>710</v>
      </c>
      <c r="X16" s="253">
        <v>117</v>
      </c>
      <c r="Y16" s="250" t="s">
        <v>710</v>
      </c>
      <c r="Z16" s="253">
        <v>117</v>
      </c>
      <c r="AC16" s="260" t="s">
        <v>799</v>
      </c>
    </row>
    <row r="17" spans="1:29" ht="22.5" customHeight="1">
      <c r="A17" s="297"/>
      <c r="B17" s="222">
        <v>4</v>
      </c>
      <c r="C17" s="223">
        <f t="shared" ref="C17:D17" si="4">C7</f>
        <v>0.40972222222222215</v>
      </c>
      <c r="D17" s="223">
        <f t="shared" si="4"/>
        <v>0.44097222222222215</v>
      </c>
      <c r="E17" s="234" t="s">
        <v>674</v>
      </c>
      <c r="F17" s="225">
        <v>202</v>
      </c>
      <c r="G17" s="224" t="s">
        <v>766</v>
      </c>
      <c r="H17" s="225" t="s">
        <v>795</v>
      </c>
      <c r="I17" s="224" t="s">
        <v>701</v>
      </c>
      <c r="J17" s="225">
        <v>120</v>
      </c>
      <c r="K17" s="244" t="s">
        <v>721</v>
      </c>
      <c r="L17" s="225">
        <v>313</v>
      </c>
      <c r="M17" s="224" t="s">
        <v>719</v>
      </c>
      <c r="N17" s="225" t="s">
        <v>796</v>
      </c>
      <c r="O17" s="238" t="s">
        <v>709</v>
      </c>
      <c r="P17" s="225">
        <v>215</v>
      </c>
      <c r="Q17" s="248" t="s">
        <v>786</v>
      </c>
      <c r="R17" s="225">
        <v>304</v>
      </c>
      <c r="S17" s="243" t="s">
        <v>781</v>
      </c>
      <c r="T17" s="225">
        <v>210</v>
      </c>
      <c r="U17" s="250" t="s">
        <v>710</v>
      </c>
      <c r="V17" s="253">
        <v>117</v>
      </c>
      <c r="W17" s="236" t="s">
        <v>696</v>
      </c>
      <c r="X17" s="225">
        <v>310</v>
      </c>
      <c r="Y17" s="236" t="s">
        <v>696</v>
      </c>
      <c r="Z17" s="225">
        <v>310</v>
      </c>
      <c r="AC17" s="260" t="s">
        <v>800</v>
      </c>
    </row>
    <row r="18" spans="1:29" ht="22.5" customHeight="1">
      <c r="A18" s="297"/>
      <c r="B18" s="222">
        <v>5</v>
      </c>
      <c r="C18" s="223">
        <f t="shared" ref="C18:D18" si="5">C8</f>
        <v>0.45138888888888884</v>
      </c>
      <c r="D18" s="223">
        <f t="shared" si="5"/>
        <v>0.48263888888888884</v>
      </c>
      <c r="E18" s="252" t="s">
        <v>697</v>
      </c>
      <c r="F18" s="225">
        <v>213</v>
      </c>
      <c r="G18" s="224" t="s">
        <v>766</v>
      </c>
      <c r="H18" s="225" t="s">
        <v>795</v>
      </c>
      <c r="I18" s="224" t="s">
        <v>701</v>
      </c>
      <c r="J18" s="225">
        <v>120</v>
      </c>
      <c r="K18" s="234" t="s">
        <v>674</v>
      </c>
      <c r="L18" s="225">
        <v>202</v>
      </c>
      <c r="M18" s="224" t="s">
        <v>719</v>
      </c>
      <c r="N18" s="225" t="s">
        <v>796</v>
      </c>
      <c r="O18" s="238" t="s">
        <v>682</v>
      </c>
      <c r="P18" s="225">
        <v>215</v>
      </c>
      <c r="Q18" s="238" t="s">
        <v>682</v>
      </c>
      <c r="R18" s="225">
        <v>215</v>
      </c>
      <c r="S18" s="250" t="s">
        <v>710</v>
      </c>
      <c r="T18" s="225">
        <v>210</v>
      </c>
      <c r="U18" s="244" t="s">
        <v>721</v>
      </c>
      <c r="V18" s="237">
        <v>310</v>
      </c>
      <c r="W18" s="236" t="s">
        <v>696</v>
      </c>
      <c r="X18" s="225">
        <v>310</v>
      </c>
      <c r="Y18" s="236" t="s">
        <v>696</v>
      </c>
      <c r="Z18" s="225">
        <v>310</v>
      </c>
      <c r="AC18" s="260" t="s">
        <v>801</v>
      </c>
    </row>
    <row r="19" spans="1:29" ht="22.5" customHeight="1">
      <c r="A19" s="297"/>
      <c r="B19" s="222">
        <v>6</v>
      </c>
      <c r="C19" s="223">
        <f t="shared" ref="C19:D19" si="6">C9</f>
        <v>0.48958333333333326</v>
      </c>
      <c r="D19" s="223">
        <f t="shared" si="6"/>
        <v>0.52083333333333326</v>
      </c>
      <c r="E19" s="235" t="s">
        <v>767</v>
      </c>
      <c r="F19" s="225">
        <v>315</v>
      </c>
      <c r="G19" s="224" t="s">
        <v>638</v>
      </c>
      <c r="H19" s="225" t="s">
        <v>795</v>
      </c>
      <c r="I19" s="224" t="s">
        <v>701</v>
      </c>
      <c r="J19" s="225">
        <v>120</v>
      </c>
      <c r="K19" s="252" t="s">
        <v>697</v>
      </c>
      <c r="L19" s="225">
        <v>213</v>
      </c>
      <c r="M19" s="224" t="s">
        <v>719</v>
      </c>
      <c r="N19" s="225" t="s">
        <v>796</v>
      </c>
      <c r="O19" s="247" t="s">
        <v>647</v>
      </c>
      <c r="P19" s="225">
        <v>304</v>
      </c>
      <c r="Q19" s="242" t="s">
        <v>647</v>
      </c>
      <c r="R19" s="225">
        <v>304</v>
      </c>
      <c r="S19" s="249" t="s">
        <v>691</v>
      </c>
      <c r="T19" s="225">
        <v>215</v>
      </c>
      <c r="U19" s="250" t="s">
        <v>710</v>
      </c>
      <c r="V19" s="237">
        <v>310</v>
      </c>
      <c r="W19" s="246" t="s">
        <v>645</v>
      </c>
      <c r="X19" s="225">
        <v>202</v>
      </c>
      <c r="Y19" s="246" t="s">
        <v>645</v>
      </c>
      <c r="Z19" s="225">
        <v>202</v>
      </c>
      <c r="AC19" s="260"/>
    </row>
    <row r="20" spans="1:29" ht="22.5" customHeight="1">
      <c r="A20" s="297"/>
      <c r="B20" s="222">
        <v>7</v>
      </c>
      <c r="C20" s="223">
        <f t="shared" ref="C20:D20" si="7">C10</f>
        <v>0.52777777777777768</v>
      </c>
      <c r="D20" s="223">
        <f t="shared" si="7"/>
        <v>0.55902777777777768</v>
      </c>
      <c r="E20" s="235" t="s">
        <v>693</v>
      </c>
      <c r="F20" s="225">
        <v>315</v>
      </c>
      <c r="G20" s="235" t="s">
        <v>780</v>
      </c>
      <c r="H20" s="225" t="s">
        <v>795</v>
      </c>
      <c r="I20" s="235" t="s">
        <v>693</v>
      </c>
      <c r="J20" s="225">
        <v>315</v>
      </c>
      <c r="K20" s="235" t="s">
        <v>693</v>
      </c>
      <c r="L20" s="225">
        <v>315</v>
      </c>
      <c r="M20" s="247" t="s">
        <v>647</v>
      </c>
      <c r="N20" s="225">
        <v>304</v>
      </c>
      <c r="O20" s="249" t="s">
        <v>691</v>
      </c>
      <c r="P20" s="225">
        <v>215</v>
      </c>
      <c r="Q20" s="251" t="s">
        <v>649</v>
      </c>
      <c r="R20" s="225">
        <v>302</v>
      </c>
      <c r="S20" s="246" t="s">
        <v>645</v>
      </c>
      <c r="T20" s="225">
        <v>202</v>
      </c>
      <c r="U20" s="248" t="s">
        <v>788</v>
      </c>
      <c r="V20" s="225">
        <v>302</v>
      </c>
      <c r="W20" s="224" t="s">
        <v>758</v>
      </c>
      <c r="X20" s="225">
        <v>315</v>
      </c>
      <c r="Y20" s="250" t="s">
        <v>787</v>
      </c>
      <c r="Z20" s="225"/>
      <c r="AC20" s="260"/>
    </row>
    <row r="21" spans="1:29" ht="22.5" customHeight="1">
      <c r="A21" s="297"/>
      <c r="B21" s="222">
        <v>8</v>
      </c>
      <c r="C21" s="223">
        <f t="shared" ref="C21:D21" si="8">C11</f>
        <v>0.5659722222222221</v>
      </c>
      <c r="D21" s="223">
        <f t="shared" si="8"/>
        <v>0.5972222222222221</v>
      </c>
      <c r="E21" s="235" t="s">
        <v>693</v>
      </c>
      <c r="F21" s="225">
        <v>315</v>
      </c>
      <c r="G21" s="235" t="s">
        <v>780</v>
      </c>
      <c r="H21" s="225" t="s">
        <v>795</v>
      </c>
      <c r="I21" s="235" t="s">
        <v>693</v>
      </c>
      <c r="J21" s="225">
        <v>315</v>
      </c>
      <c r="K21" s="235" t="s">
        <v>693</v>
      </c>
      <c r="L21" s="225">
        <v>315</v>
      </c>
      <c r="M21" s="229" t="s">
        <v>793</v>
      </c>
      <c r="N21" s="225">
        <v>208</v>
      </c>
      <c r="O21" s="224"/>
      <c r="P21" s="225"/>
      <c r="Q21" s="251" t="s">
        <v>733</v>
      </c>
      <c r="R21" s="225">
        <v>302</v>
      </c>
      <c r="S21" s="224"/>
      <c r="T21" s="225"/>
      <c r="U21" s="248" t="s">
        <v>730</v>
      </c>
      <c r="V21" s="225">
        <v>302</v>
      </c>
      <c r="W21" s="224" t="s">
        <v>758</v>
      </c>
      <c r="X21" s="225">
        <v>315</v>
      </c>
      <c r="Y21" s="224"/>
      <c r="Z21" s="225"/>
      <c r="AC21" s="260"/>
    </row>
    <row r="22" spans="1:29" ht="22.5" customHeight="1">
      <c r="A22" s="297"/>
      <c r="B22" s="222">
        <v>9</v>
      </c>
      <c r="C22" s="223">
        <f t="shared" ref="C22:D22" si="9">C12</f>
        <v>0.60416666666666652</v>
      </c>
      <c r="D22" s="223">
        <f t="shared" si="9"/>
        <v>0.63541666666666652</v>
      </c>
      <c r="E22" s="235" t="s">
        <v>693</v>
      </c>
      <c r="F22" s="225">
        <v>315</v>
      </c>
      <c r="G22" s="235" t="s">
        <v>780</v>
      </c>
      <c r="H22" s="225" t="s">
        <v>795</v>
      </c>
      <c r="I22" s="235" t="s">
        <v>693</v>
      </c>
      <c r="J22" s="225">
        <v>315</v>
      </c>
      <c r="K22" s="235" t="s">
        <v>693</v>
      </c>
      <c r="L22" s="225">
        <v>315</v>
      </c>
      <c r="M22" s="224"/>
      <c r="N22" s="225"/>
      <c r="O22" s="224"/>
      <c r="P22" s="225"/>
      <c r="Q22" s="224"/>
      <c r="R22" s="225"/>
      <c r="S22" s="224"/>
      <c r="T22" s="225"/>
      <c r="U22" s="238"/>
      <c r="V22" s="225"/>
      <c r="W22" s="224"/>
      <c r="X22" s="225"/>
      <c r="Y22" s="224"/>
      <c r="Z22" s="225"/>
      <c r="AC22" s="260"/>
    </row>
    <row r="23" spans="1:29" ht="22.5" customHeight="1">
      <c r="A23" s="297"/>
      <c r="B23" s="226">
        <v>10</v>
      </c>
      <c r="C23" s="223">
        <f t="shared" ref="C23:D23" si="10">C13</f>
        <v>0.64236111111111094</v>
      </c>
      <c r="D23" s="223">
        <f t="shared" si="10"/>
        <v>0.67361111111111094</v>
      </c>
      <c r="E23" s="224"/>
      <c r="F23" s="225"/>
      <c r="G23" s="224" t="s">
        <v>638</v>
      </c>
      <c r="H23" s="225" t="s">
        <v>795</v>
      </c>
      <c r="I23" s="224"/>
      <c r="J23" s="225"/>
      <c r="K23" s="224"/>
      <c r="L23" s="225"/>
      <c r="M23" s="224"/>
      <c r="N23" s="225"/>
      <c r="O23" s="224"/>
      <c r="P23" s="225"/>
      <c r="Q23" s="224"/>
      <c r="R23" s="225"/>
      <c r="S23" s="224"/>
      <c r="T23" s="225"/>
      <c r="U23" s="224"/>
      <c r="V23" s="225"/>
      <c r="W23" s="224"/>
      <c r="X23" s="81"/>
      <c r="Y23" s="224"/>
      <c r="Z23" s="225"/>
      <c r="AC23" s="260"/>
    </row>
    <row r="24" spans="1:29" ht="22.5" customHeight="1">
      <c r="A24" s="296" t="s">
        <v>340</v>
      </c>
      <c r="B24" s="79">
        <v>1</v>
      </c>
      <c r="C24" s="83">
        <f t="shared" ref="C24:D24" si="11">C14</f>
        <v>0.2951388888888889</v>
      </c>
      <c r="D24" s="83">
        <f t="shared" si="11"/>
        <v>0.3263888888888889</v>
      </c>
      <c r="E24" s="229"/>
      <c r="F24" s="81">
        <v>308</v>
      </c>
      <c r="G24" s="234" t="s">
        <v>689</v>
      </c>
      <c r="H24" s="85">
        <v>202</v>
      </c>
      <c r="I24" s="239" t="s">
        <v>643</v>
      </c>
      <c r="J24" s="85">
        <v>308</v>
      </c>
      <c r="K24" s="235" t="s">
        <v>767</v>
      </c>
      <c r="L24" s="81">
        <v>315</v>
      </c>
      <c r="M24" s="250" t="s">
        <v>710</v>
      </c>
      <c r="N24" s="85">
        <v>117</v>
      </c>
      <c r="O24" s="231" t="s">
        <v>779</v>
      </c>
      <c r="P24" s="254" t="s">
        <v>797</v>
      </c>
      <c r="Q24" s="231" t="s">
        <v>779</v>
      </c>
      <c r="R24" s="254" t="s">
        <v>797</v>
      </c>
      <c r="S24" s="231" t="s">
        <v>706</v>
      </c>
      <c r="T24" s="254" t="s">
        <v>797</v>
      </c>
      <c r="U24" s="231" t="s">
        <v>779</v>
      </c>
      <c r="V24" s="254" t="s">
        <v>797</v>
      </c>
      <c r="W24" s="229"/>
      <c r="X24" s="233"/>
      <c r="Y24" s="229"/>
      <c r="Z24" s="81"/>
      <c r="AC24" s="260" t="s">
        <v>800</v>
      </c>
    </row>
    <row r="25" spans="1:29" ht="22.5" customHeight="1">
      <c r="A25" s="296"/>
      <c r="B25" s="79">
        <v>2</v>
      </c>
      <c r="C25" s="83">
        <f t="shared" ref="C25:D25" si="12">C15</f>
        <v>0.33333333333333331</v>
      </c>
      <c r="D25" s="83">
        <f t="shared" si="12"/>
        <v>0.36458333333333331</v>
      </c>
      <c r="E25" s="234" t="s">
        <v>686</v>
      </c>
      <c r="F25" s="81">
        <v>215</v>
      </c>
      <c r="G25" s="231" t="s">
        <v>774</v>
      </c>
      <c r="H25" s="254" t="s">
        <v>797</v>
      </c>
      <c r="I25" s="235" t="s">
        <v>767</v>
      </c>
      <c r="J25" s="233">
        <v>315</v>
      </c>
      <c r="K25" s="231" t="s">
        <v>775</v>
      </c>
      <c r="L25" s="254" t="s">
        <v>797</v>
      </c>
      <c r="M25" s="229" t="s">
        <v>793</v>
      </c>
      <c r="N25" s="85">
        <v>208</v>
      </c>
      <c r="O25" s="247" t="s">
        <v>647</v>
      </c>
      <c r="P25" s="85">
        <v>304</v>
      </c>
      <c r="Q25" s="247" t="s">
        <v>647</v>
      </c>
      <c r="R25" s="85">
        <v>304</v>
      </c>
      <c r="S25" s="240" t="s">
        <v>681</v>
      </c>
      <c r="T25" s="85">
        <v>213</v>
      </c>
      <c r="U25" s="250" t="s">
        <v>710</v>
      </c>
      <c r="V25" s="85">
        <v>117</v>
      </c>
      <c r="W25" s="239" t="s">
        <v>643</v>
      </c>
      <c r="X25" s="85">
        <v>308</v>
      </c>
      <c r="Y25" s="248" t="s">
        <v>762</v>
      </c>
      <c r="Z25" s="81">
        <v>302</v>
      </c>
      <c r="AC25" s="260" t="s">
        <v>802</v>
      </c>
    </row>
    <row r="26" spans="1:29" ht="22.5" customHeight="1">
      <c r="A26" s="296"/>
      <c r="B26" s="79">
        <v>3</v>
      </c>
      <c r="C26" s="83">
        <f t="shared" ref="C26:D26" si="13">C16</f>
        <v>0.37152777777777773</v>
      </c>
      <c r="D26" s="83">
        <f t="shared" si="13"/>
        <v>0.40277777777777773</v>
      </c>
      <c r="E26" s="231" t="s">
        <v>777</v>
      </c>
      <c r="F26" s="254" t="s">
        <v>797</v>
      </c>
      <c r="G26" s="240" t="s">
        <v>681</v>
      </c>
      <c r="H26" s="233">
        <v>213</v>
      </c>
      <c r="I26" s="231" t="s">
        <v>776</v>
      </c>
      <c r="J26" s="254" t="s">
        <v>797</v>
      </c>
      <c r="K26" s="247" t="s">
        <v>647</v>
      </c>
      <c r="L26" s="85">
        <v>304</v>
      </c>
      <c r="M26" s="231" t="s">
        <v>778</v>
      </c>
      <c r="N26" s="254" t="s">
        <v>797</v>
      </c>
      <c r="O26" s="229" t="s">
        <v>793</v>
      </c>
      <c r="P26" s="85">
        <v>208</v>
      </c>
      <c r="Q26" s="248" t="s">
        <v>786</v>
      </c>
      <c r="R26" s="85">
        <v>302</v>
      </c>
      <c r="S26" s="298" t="s">
        <v>807</v>
      </c>
      <c r="T26" s="85">
        <v>215</v>
      </c>
      <c r="U26" s="234" t="s">
        <v>674</v>
      </c>
      <c r="V26" s="85">
        <v>202</v>
      </c>
      <c r="W26" s="228" t="s">
        <v>677</v>
      </c>
      <c r="X26" s="233">
        <v>210</v>
      </c>
      <c r="Y26" s="228" t="s">
        <v>677</v>
      </c>
      <c r="Z26" s="233">
        <v>210</v>
      </c>
      <c r="AC26" s="260" t="s">
        <v>803</v>
      </c>
    </row>
    <row r="27" spans="1:29" ht="22.5" customHeight="1">
      <c r="A27" s="296"/>
      <c r="B27" s="79">
        <v>4</v>
      </c>
      <c r="C27" s="83">
        <f t="shared" ref="C27:D27" si="14">C17</f>
        <v>0.40972222222222215</v>
      </c>
      <c r="D27" s="83">
        <f t="shared" si="14"/>
        <v>0.44097222222222215</v>
      </c>
      <c r="E27" s="231" t="s">
        <v>777</v>
      </c>
      <c r="F27" s="254" t="s">
        <v>797</v>
      </c>
      <c r="G27" s="247" t="s">
        <v>647</v>
      </c>
      <c r="H27" s="85">
        <v>304</v>
      </c>
      <c r="I27" s="231" t="s">
        <v>776</v>
      </c>
      <c r="J27" s="254" t="s">
        <v>797</v>
      </c>
      <c r="K27" s="248" t="s">
        <v>708</v>
      </c>
      <c r="L27" s="85">
        <v>122</v>
      </c>
      <c r="M27" s="221" t="s">
        <v>720</v>
      </c>
      <c r="N27" s="85" t="s">
        <v>795</v>
      </c>
      <c r="O27" s="240" t="s">
        <v>681</v>
      </c>
      <c r="P27" s="233">
        <v>213</v>
      </c>
      <c r="Q27" s="240" t="s">
        <v>681</v>
      </c>
      <c r="R27" s="233">
        <v>213</v>
      </c>
      <c r="S27" s="228" t="s">
        <v>677</v>
      </c>
      <c r="T27" s="233">
        <v>210</v>
      </c>
      <c r="U27" s="248" t="s">
        <v>730</v>
      </c>
      <c r="V27" s="233">
        <v>302</v>
      </c>
      <c r="W27" s="231" t="s">
        <v>776</v>
      </c>
      <c r="X27" s="254" t="s">
        <v>797</v>
      </c>
      <c r="Y27" s="231" t="s">
        <v>776</v>
      </c>
      <c r="Z27" s="233">
        <v>313</v>
      </c>
      <c r="AC27" s="260" t="s">
        <v>804</v>
      </c>
    </row>
    <row r="28" spans="1:29" ht="22.5" customHeight="1">
      <c r="A28" s="296"/>
      <c r="B28" s="79">
        <v>5</v>
      </c>
      <c r="C28" s="83">
        <f t="shared" ref="C28:D28" si="15">C18</f>
        <v>0.45138888888888884</v>
      </c>
      <c r="D28" s="83">
        <f t="shared" si="15"/>
        <v>0.48263888888888884</v>
      </c>
      <c r="E28" s="239" t="s">
        <v>643</v>
      </c>
      <c r="F28" s="81">
        <v>308</v>
      </c>
      <c r="G28" s="228" t="s">
        <v>677</v>
      </c>
      <c r="H28" s="233">
        <v>210</v>
      </c>
      <c r="I28" s="252" t="s">
        <v>697</v>
      </c>
      <c r="J28" s="233">
        <v>315</v>
      </c>
      <c r="K28" s="248" t="s">
        <v>708</v>
      </c>
      <c r="L28" s="85">
        <v>122</v>
      </c>
      <c r="M28" s="221" t="s">
        <v>720</v>
      </c>
      <c r="N28" s="85" t="s">
        <v>795</v>
      </c>
      <c r="O28" s="243" t="s">
        <v>781</v>
      </c>
      <c r="P28" s="85">
        <v>210</v>
      </c>
      <c r="Q28" s="243" t="s">
        <v>781</v>
      </c>
      <c r="R28" s="85">
        <v>210</v>
      </c>
      <c r="S28" s="234" t="s">
        <v>674</v>
      </c>
      <c r="T28" s="233">
        <v>213</v>
      </c>
      <c r="U28" s="248" t="s">
        <v>788</v>
      </c>
      <c r="V28" s="233">
        <v>302</v>
      </c>
      <c r="W28" s="236" t="s">
        <v>696</v>
      </c>
      <c r="X28" s="237">
        <v>310</v>
      </c>
      <c r="Y28" s="236" t="s">
        <v>696</v>
      </c>
      <c r="Z28" s="254" t="s">
        <v>797</v>
      </c>
      <c r="AC28" s="260" t="s">
        <v>805</v>
      </c>
    </row>
    <row r="29" spans="1:29" ht="22.5" customHeight="1">
      <c r="A29" s="296"/>
      <c r="B29" s="79">
        <v>6</v>
      </c>
      <c r="C29" s="83">
        <f t="shared" ref="C29:D29" si="16">C19</f>
        <v>0.48958333333333326</v>
      </c>
      <c r="D29" s="83">
        <f t="shared" si="16"/>
        <v>0.52083333333333326</v>
      </c>
      <c r="E29" s="247" t="s">
        <v>647</v>
      </c>
      <c r="F29" s="85">
        <v>304</v>
      </c>
      <c r="G29" s="232" t="s">
        <v>644</v>
      </c>
      <c r="H29" s="85">
        <v>313</v>
      </c>
      <c r="I29" s="245" t="s">
        <v>688</v>
      </c>
      <c r="J29" s="85">
        <v>117</v>
      </c>
      <c r="K29" s="248" t="s">
        <v>708</v>
      </c>
      <c r="L29" s="85">
        <v>122</v>
      </c>
      <c r="M29" s="221" t="s">
        <v>720</v>
      </c>
      <c r="N29" s="85" t="s">
        <v>795</v>
      </c>
      <c r="O29" s="228" t="s">
        <v>677</v>
      </c>
      <c r="P29" s="85">
        <v>210</v>
      </c>
      <c r="Q29" s="228" t="s">
        <v>677</v>
      </c>
      <c r="R29" s="85">
        <v>210</v>
      </c>
      <c r="S29" s="239" t="s">
        <v>643</v>
      </c>
      <c r="T29" s="85">
        <v>308</v>
      </c>
      <c r="U29" s="246" t="s">
        <v>645</v>
      </c>
      <c r="V29" s="233">
        <v>302</v>
      </c>
      <c r="W29" s="239" t="s">
        <v>643</v>
      </c>
      <c r="X29" s="233">
        <v>308</v>
      </c>
      <c r="Y29" s="248" t="s">
        <v>763</v>
      </c>
      <c r="Z29" s="81">
        <v>122</v>
      </c>
      <c r="AC29" s="260" t="s">
        <v>801</v>
      </c>
    </row>
    <row r="30" spans="1:29" ht="22.5" customHeight="1">
      <c r="A30" s="296"/>
      <c r="B30" s="79">
        <v>7</v>
      </c>
      <c r="C30" s="83">
        <f t="shared" ref="C30:D30" si="17">C20</f>
        <v>0.52777777777777768</v>
      </c>
      <c r="D30" s="83">
        <f t="shared" si="17"/>
        <v>0.55902777777777768</v>
      </c>
      <c r="E30" s="252" t="s">
        <v>697</v>
      </c>
      <c r="F30" s="233">
        <v>315</v>
      </c>
      <c r="G30" s="245" t="s">
        <v>688</v>
      </c>
      <c r="H30" s="85">
        <v>117</v>
      </c>
      <c r="I30" s="243" t="s">
        <v>781</v>
      </c>
      <c r="J30" s="233">
        <v>310</v>
      </c>
      <c r="K30" s="248" t="s">
        <v>708</v>
      </c>
      <c r="L30" s="85">
        <v>122</v>
      </c>
      <c r="M30" s="221" t="s">
        <v>720</v>
      </c>
      <c r="N30" s="85" t="s">
        <v>795</v>
      </c>
      <c r="O30" s="244" t="s">
        <v>671</v>
      </c>
      <c r="P30" s="233">
        <v>313</v>
      </c>
      <c r="Q30" s="244" t="s">
        <v>671</v>
      </c>
      <c r="R30" s="233">
        <v>313</v>
      </c>
      <c r="S30" s="246" t="s">
        <v>645</v>
      </c>
      <c r="T30" s="85">
        <v>304</v>
      </c>
      <c r="U30" s="228" t="s">
        <v>677</v>
      </c>
      <c r="V30" s="85">
        <v>210</v>
      </c>
      <c r="W30" s="229"/>
      <c r="X30" s="233"/>
      <c r="Y30" s="248" t="s">
        <v>763</v>
      </c>
      <c r="Z30" s="81">
        <v>122</v>
      </c>
    </row>
    <row r="31" spans="1:29" ht="22.5" customHeight="1">
      <c r="A31" s="296"/>
      <c r="B31" s="79">
        <v>8</v>
      </c>
      <c r="C31" s="83">
        <f t="shared" ref="C31:D31" si="18">C21</f>
        <v>0.5659722222222221</v>
      </c>
      <c r="D31" s="83">
        <f t="shared" si="18"/>
        <v>0.5972222222222221</v>
      </c>
      <c r="E31" s="245" t="s">
        <v>688</v>
      </c>
      <c r="F31" s="85">
        <v>117</v>
      </c>
      <c r="G31" s="232" t="s">
        <v>683</v>
      </c>
      <c r="H31" s="85">
        <v>313</v>
      </c>
      <c r="I31" s="246" t="s">
        <v>645</v>
      </c>
      <c r="J31" s="85">
        <v>304</v>
      </c>
      <c r="K31" s="248" t="s">
        <v>708</v>
      </c>
      <c r="L31" s="85">
        <v>122</v>
      </c>
      <c r="M31" s="221" t="s">
        <v>720</v>
      </c>
      <c r="N31" s="85" t="s">
        <v>795</v>
      </c>
      <c r="O31" s="249" t="s">
        <v>726</v>
      </c>
      <c r="P31" s="233">
        <v>208</v>
      </c>
      <c r="Q31" s="238" t="s">
        <v>731</v>
      </c>
      <c r="R31" s="85">
        <v>315</v>
      </c>
      <c r="S31" s="229"/>
      <c r="T31" s="85"/>
      <c r="U31" s="229"/>
      <c r="V31" s="85"/>
      <c r="W31" s="229"/>
      <c r="X31" s="81"/>
      <c r="Y31" s="248" t="s">
        <v>763</v>
      </c>
      <c r="Z31" s="81">
        <v>122</v>
      </c>
    </row>
    <row r="32" spans="1:29" ht="22.5" customHeight="1">
      <c r="A32" s="296"/>
      <c r="B32" s="79">
        <v>9</v>
      </c>
      <c r="C32" s="83">
        <f t="shared" ref="C32:D32" si="19">C22</f>
        <v>0.60416666666666652</v>
      </c>
      <c r="D32" s="83">
        <f t="shared" si="19"/>
        <v>0.63541666666666652</v>
      </c>
      <c r="E32" s="229"/>
      <c r="F32" s="81"/>
      <c r="G32" s="80"/>
      <c r="H32" s="85"/>
      <c r="I32" s="80"/>
      <c r="J32" s="85"/>
      <c r="K32" s="229"/>
      <c r="L32" s="85"/>
      <c r="M32" s="221" t="s">
        <v>720</v>
      </c>
      <c r="N32" s="85" t="s">
        <v>795</v>
      </c>
      <c r="O32" s="229"/>
      <c r="P32" s="233"/>
      <c r="Q32" s="229"/>
      <c r="R32" s="85"/>
      <c r="S32" s="80"/>
      <c r="T32" s="85"/>
      <c r="U32" s="80"/>
      <c r="V32" s="85"/>
      <c r="W32" s="80"/>
      <c r="X32" s="81"/>
      <c r="Y32" s="80"/>
      <c r="Z32" s="81"/>
      <c r="AC32" s="299" t="s">
        <v>799</v>
      </c>
    </row>
    <row r="33" spans="1:29" ht="22.5" customHeight="1">
      <c r="A33" s="296"/>
      <c r="B33" s="82">
        <v>10</v>
      </c>
      <c r="C33" s="83">
        <f t="shared" ref="C33:D33" si="20">C23</f>
        <v>0.64236111111111094</v>
      </c>
      <c r="D33" s="83">
        <f t="shared" si="20"/>
        <v>0.67361111111111094</v>
      </c>
      <c r="E33" s="80"/>
      <c r="F33" s="81"/>
      <c r="G33" s="229"/>
      <c r="H33" s="85"/>
      <c r="I33" s="80"/>
      <c r="J33" s="85"/>
      <c r="K33" s="80"/>
      <c r="L33" s="85"/>
      <c r="M33" s="80"/>
      <c r="N33" s="85"/>
      <c r="O33" s="229"/>
      <c r="P33" s="85"/>
      <c r="Q33" s="80"/>
      <c r="R33" s="85"/>
      <c r="S33" s="80"/>
      <c r="T33" s="85"/>
      <c r="U33" s="229"/>
      <c r="V33" s="85"/>
      <c r="W33" s="80"/>
      <c r="X33" s="81"/>
      <c r="Y33" s="80"/>
      <c r="Z33" s="81"/>
      <c r="AC33" s="299" t="s">
        <v>804</v>
      </c>
    </row>
    <row r="34" spans="1:29" ht="22.5" customHeight="1">
      <c r="A34" s="297" t="s">
        <v>341</v>
      </c>
      <c r="B34" s="222">
        <v>1</v>
      </c>
      <c r="C34" s="223">
        <f t="shared" ref="C34:D34" si="21">C24</f>
        <v>0.2951388888888889</v>
      </c>
      <c r="D34" s="223">
        <f t="shared" si="21"/>
        <v>0.3263888888888889</v>
      </c>
      <c r="E34" s="251" t="s">
        <v>673</v>
      </c>
      <c r="F34" s="225">
        <v>302</v>
      </c>
      <c r="G34" s="240" t="s">
        <v>681</v>
      </c>
      <c r="H34" s="225">
        <v>213</v>
      </c>
      <c r="I34" s="244" t="s">
        <v>644</v>
      </c>
      <c r="J34" s="225">
        <v>313</v>
      </c>
      <c r="K34" s="224"/>
      <c r="L34" s="225">
        <v>302</v>
      </c>
      <c r="M34" s="238" t="s">
        <v>682</v>
      </c>
      <c r="N34" s="225">
        <v>215</v>
      </c>
      <c r="O34" s="231" t="s">
        <v>779</v>
      </c>
      <c r="P34" s="255" t="s">
        <v>797</v>
      </c>
      <c r="Q34" s="231" t="s">
        <v>779</v>
      </c>
      <c r="R34" s="255" t="s">
        <v>797</v>
      </c>
      <c r="S34" s="229"/>
      <c r="T34" s="225">
        <v>117</v>
      </c>
      <c r="U34" s="231" t="s">
        <v>779</v>
      </c>
      <c r="V34" s="255" t="s">
        <v>797</v>
      </c>
      <c r="W34" s="224" t="s">
        <v>758</v>
      </c>
      <c r="X34" s="225" t="s">
        <v>795</v>
      </c>
      <c r="Y34" s="248" t="s">
        <v>764</v>
      </c>
      <c r="Z34" s="225">
        <v>302</v>
      </c>
      <c r="AC34" s="299" t="s">
        <v>808</v>
      </c>
    </row>
    <row r="35" spans="1:29" ht="22.5" customHeight="1">
      <c r="A35" s="297"/>
      <c r="B35" s="222">
        <v>2</v>
      </c>
      <c r="C35" s="223">
        <f t="shared" ref="C35:D35" si="22">C25</f>
        <v>0.33333333333333331</v>
      </c>
      <c r="D35" s="223">
        <f t="shared" si="22"/>
        <v>0.36458333333333331</v>
      </c>
      <c r="E35" s="243" t="s">
        <v>782</v>
      </c>
      <c r="F35" s="225">
        <v>210</v>
      </c>
      <c r="G35" s="245" t="s">
        <v>688</v>
      </c>
      <c r="H35" s="225">
        <v>210</v>
      </c>
      <c r="I35" s="251" t="s">
        <v>698</v>
      </c>
      <c r="J35" s="225">
        <v>302</v>
      </c>
      <c r="K35" s="234" t="s">
        <v>783</v>
      </c>
      <c r="L35" s="225">
        <v>202</v>
      </c>
      <c r="M35" s="231" t="s">
        <v>778</v>
      </c>
      <c r="N35" s="255" t="s">
        <v>797</v>
      </c>
      <c r="O35" s="224" t="s">
        <v>725</v>
      </c>
      <c r="P35" s="225" t="s">
        <v>795</v>
      </c>
      <c r="Q35" s="248" t="s">
        <v>730</v>
      </c>
      <c r="R35" s="256">
        <v>120</v>
      </c>
      <c r="S35" s="250" t="s">
        <v>741</v>
      </c>
      <c r="T35" s="253">
        <v>117</v>
      </c>
      <c r="U35" s="238" t="s">
        <v>747</v>
      </c>
      <c r="V35" s="225">
        <v>215</v>
      </c>
      <c r="W35" s="224" t="s">
        <v>758</v>
      </c>
      <c r="X35" s="225" t="s">
        <v>795</v>
      </c>
      <c r="Y35" s="248" t="s">
        <v>764</v>
      </c>
      <c r="Z35" s="225">
        <v>302</v>
      </c>
      <c r="AC35" s="299" t="s">
        <v>801</v>
      </c>
    </row>
    <row r="36" spans="1:29" ht="22.5" customHeight="1">
      <c r="A36" s="297"/>
      <c r="B36" s="222">
        <v>3</v>
      </c>
      <c r="C36" s="223">
        <f t="shared" ref="C36:D36" si="23">C26</f>
        <v>0.37152777777777773</v>
      </c>
      <c r="D36" s="223">
        <f t="shared" si="23"/>
        <v>0.40277777777777773</v>
      </c>
      <c r="E36" s="245" t="s">
        <v>688</v>
      </c>
      <c r="F36" s="225">
        <v>210</v>
      </c>
      <c r="G36" s="232" t="s">
        <v>683</v>
      </c>
      <c r="H36" s="225">
        <v>313</v>
      </c>
      <c r="I36" s="243" t="s">
        <v>781</v>
      </c>
      <c r="J36" s="225">
        <v>210</v>
      </c>
      <c r="K36" s="250" t="s">
        <v>710</v>
      </c>
      <c r="L36" s="253">
        <v>117</v>
      </c>
      <c r="M36" s="240" t="s">
        <v>681</v>
      </c>
      <c r="N36" s="225">
        <v>213</v>
      </c>
      <c r="O36" s="224" t="s">
        <v>725</v>
      </c>
      <c r="P36" s="225" t="s">
        <v>795</v>
      </c>
      <c r="Q36" s="248" t="s">
        <v>736</v>
      </c>
      <c r="R36" s="256">
        <v>120</v>
      </c>
      <c r="S36" s="238" t="s">
        <v>709</v>
      </c>
      <c r="T36" s="225">
        <v>215</v>
      </c>
      <c r="U36" s="236" t="s">
        <v>696</v>
      </c>
      <c r="V36" s="253">
        <v>310</v>
      </c>
      <c r="W36" s="224" t="s">
        <v>758</v>
      </c>
      <c r="X36" s="225" t="s">
        <v>795</v>
      </c>
      <c r="Y36" s="248" t="s">
        <v>763</v>
      </c>
      <c r="Z36" s="225">
        <v>122</v>
      </c>
      <c r="AC36" s="299" t="s">
        <v>808</v>
      </c>
    </row>
    <row r="37" spans="1:29" ht="22.5" customHeight="1">
      <c r="A37" s="297"/>
      <c r="B37" s="222">
        <v>4</v>
      </c>
      <c r="C37" s="223">
        <f t="shared" ref="C37:D37" si="24">C27</f>
        <v>0.40972222222222215</v>
      </c>
      <c r="D37" s="223">
        <f t="shared" si="24"/>
        <v>0.44097222222222215</v>
      </c>
      <c r="E37" s="232" t="s">
        <v>644</v>
      </c>
      <c r="F37" s="225">
        <v>313</v>
      </c>
      <c r="G37" s="243" t="s">
        <v>781</v>
      </c>
      <c r="H37" s="225">
        <v>210</v>
      </c>
      <c r="I37" s="251" t="s">
        <v>673</v>
      </c>
      <c r="J37" s="225">
        <v>302</v>
      </c>
      <c r="K37" s="247" t="s">
        <v>647</v>
      </c>
      <c r="L37" s="225">
        <v>304</v>
      </c>
      <c r="M37" s="231" t="s">
        <v>718</v>
      </c>
      <c r="N37" s="255" t="s">
        <v>797</v>
      </c>
      <c r="O37" s="224" t="s">
        <v>725</v>
      </c>
      <c r="P37" s="225" t="s">
        <v>795</v>
      </c>
      <c r="Q37" s="248" t="s">
        <v>736</v>
      </c>
      <c r="R37" s="256">
        <v>120</v>
      </c>
      <c r="S37" s="249" t="s">
        <v>726</v>
      </c>
      <c r="T37" s="225">
        <v>208</v>
      </c>
      <c r="U37" s="240" t="s">
        <v>681</v>
      </c>
      <c r="V37" s="225">
        <v>213</v>
      </c>
      <c r="W37" s="224" t="s">
        <v>758</v>
      </c>
      <c r="X37" s="225" t="s">
        <v>795</v>
      </c>
      <c r="Y37" s="248" t="s">
        <v>763</v>
      </c>
      <c r="Z37" s="225">
        <v>122</v>
      </c>
      <c r="AC37" s="299" t="s">
        <v>802</v>
      </c>
    </row>
    <row r="38" spans="1:29" ht="22.5" customHeight="1">
      <c r="A38" s="297"/>
      <c r="B38" s="222">
        <v>5</v>
      </c>
      <c r="C38" s="223">
        <f t="shared" ref="C38:D38" si="25">C28</f>
        <v>0.45138888888888884</v>
      </c>
      <c r="D38" s="223">
        <f t="shared" si="25"/>
        <v>0.48263888888888884</v>
      </c>
      <c r="E38" s="238" t="s">
        <v>682</v>
      </c>
      <c r="F38" s="225">
        <v>215</v>
      </c>
      <c r="G38" s="243" t="s">
        <v>781</v>
      </c>
      <c r="H38" s="225">
        <v>210</v>
      </c>
      <c r="I38" s="245" t="s">
        <v>688</v>
      </c>
      <c r="J38" s="225">
        <v>117</v>
      </c>
      <c r="K38" s="244" t="s">
        <v>721</v>
      </c>
      <c r="L38" s="225">
        <v>313</v>
      </c>
      <c r="M38" s="247" t="s">
        <v>647</v>
      </c>
      <c r="N38" s="225">
        <v>304</v>
      </c>
      <c r="O38" s="224" t="s">
        <v>725</v>
      </c>
      <c r="P38" s="225" t="s">
        <v>795</v>
      </c>
      <c r="Q38" s="248" t="s">
        <v>736</v>
      </c>
      <c r="R38" s="256">
        <v>120</v>
      </c>
      <c r="S38" s="240" t="s">
        <v>681</v>
      </c>
      <c r="T38" s="225">
        <v>213</v>
      </c>
      <c r="U38" s="234" t="s">
        <v>674</v>
      </c>
      <c r="V38" s="253">
        <v>202</v>
      </c>
      <c r="W38" s="224" t="s">
        <v>758</v>
      </c>
      <c r="X38" s="225" t="s">
        <v>795</v>
      </c>
      <c r="Y38" s="248" t="s">
        <v>763</v>
      </c>
      <c r="Z38" s="225">
        <v>122</v>
      </c>
      <c r="AC38" s="299" t="s">
        <v>635</v>
      </c>
    </row>
    <row r="39" spans="1:29" ht="22.5" customHeight="1">
      <c r="A39" s="297"/>
      <c r="B39" s="222">
        <v>6</v>
      </c>
      <c r="C39" s="223">
        <f t="shared" ref="C39:D39" si="26">C29</f>
        <v>0.48958333333333326</v>
      </c>
      <c r="D39" s="223">
        <f t="shared" si="26"/>
        <v>0.52083333333333326</v>
      </c>
      <c r="E39" s="232" t="s">
        <v>683</v>
      </c>
      <c r="F39" s="225">
        <v>313</v>
      </c>
      <c r="G39" s="247" t="s">
        <v>647</v>
      </c>
      <c r="H39" s="225">
        <v>304</v>
      </c>
      <c r="I39" s="236" t="s">
        <v>685</v>
      </c>
      <c r="J39" s="225">
        <v>310</v>
      </c>
      <c r="K39" s="228" t="s">
        <v>677</v>
      </c>
      <c r="L39" s="225">
        <v>202</v>
      </c>
      <c r="M39" s="249" t="s">
        <v>691</v>
      </c>
      <c r="N39" s="225">
        <v>208</v>
      </c>
      <c r="O39" s="224" t="s">
        <v>725</v>
      </c>
      <c r="P39" s="225" t="s">
        <v>795</v>
      </c>
      <c r="Q39" s="248" t="s">
        <v>736</v>
      </c>
      <c r="R39" s="256">
        <v>120</v>
      </c>
      <c r="S39" s="243" t="s">
        <v>781</v>
      </c>
      <c r="T39" s="253">
        <v>210</v>
      </c>
      <c r="U39" s="246" t="s">
        <v>645</v>
      </c>
      <c r="V39" s="225">
        <v>302</v>
      </c>
      <c r="W39" s="224" t="s">
        <v>758</v>
      </c>
      <c r="X39" s="225" t="s">
        <v>795</v>
      </c>
      <c r="Y39" s="248" t="s">
        <v>763</v>
      </c>
      <c r="Z39" s="225">
        <v>122</v>
      </c>
      <c r="AC39" s="299" t="s">
        <v>809</v>
      </c>
    </row>
    <row r="40" spans="1:29" ht="22.5" customHeight="1">
      <c r="A40" s="297"/>
      <c r="B40" s="222">
        <v>7</v>
      </c>
      <c r="C40" s="223">
        <f t="shared" ref="C40:D40" si="27">C30</f>
        <v>0.52777777777777768</v>
      </c>
      <c r="D40" s="223">
        <f t="shared" si="27"/>
        <v>0.55902777777777768</v>
      </c>
      <c r="E40" s="247" t="s">
        <v>647</v>
      </c>
      <c r="F40" s="225">
        <v>304</v>
      </c>
      <c r="G40" s="235" t="s">
        <v>767</v>
      </c>
      <c r="H40" s="225">
        <v>315</v>
      </c>
      <c r="I40" s="246" t="s">
        <v>645</v>
      </c>
      <c r="J40" s="225">
        <v>302</v>
      </c>
      <c r="K40" s="243" t="s">
        <v>781</v>
      </c>
      <c r="L40" s="253">
        <v>210</v>
      </c>
      <c r="M40" s="229" t="s">
        <v>790</v>
      </c>
      <c r="N40" s="225"/>
      <c r="O40" s="224" t="s">
        <v>725</v>
      </c>
      <c r="P40" s="225" t="s">
        <v>795</v>
      </c>
      <c r="Q40" s="248" t="s">
        <v>736</v>
      </c>
      <c r="R40" s="256">
        <v>120</v>
      </c>
      <c r="S40" s="249" t="s">
        <v>691</v>
      </c>
      <c r="T40" s="225">
        <v>208</v>
      </c>
      <c r="U40" s="244" t="s">
        <v>671</v>
      </c>
      <c r="V40" s="225">
        <v>313</v>
      </c>
      <c r="W40" s="224" t="s">
        <v>754</v>
      </c>
      <c r="X40" s="225" t="s">
        <v>795</v>
      </c>
      <c r="Y40" s="248" t="s">
        <v>763</v>
      </c>
      <c r="Z40" s="225">
        <v>122</v>
      </c>
      <c r="AC40" s="299" t="s">
        <v>798</v>
      </c>
    </row>
    <row r="41" spans="1:29" ht="22.5" customHeight="1">
      <c r="A41" s="297"/>
      <c r="B41" s="222">
        <v>8</v>
      </c>
      <c r="C41" s="223">
        <f t="shared" ref="C41:D41" si="28">C31</f>
        <v>0.5659722222222221</v>
      </c>
      <c r="D41" s="223">
        <f t="shared" si="28"/>
        <v>0.5972222222222221</v>
      </c>
      <c r="E41" s="236" t="s">
        <v>685</v>
      </c>
      <c r="F41" s="225">
        <v>310</v>
      </c>
      <c r="G41" s="249" t="s">
        <v>726</v>
      </c>
      <c r="H41" s="225">
        <v>215</v>
      </c>
      <c r="I41" s="224"/>
      <c r="J41" s="225"/>
      <c r="K41" s="243" t="s">
        <v>781</v>
      </c>
      <c r="L41" s="225">
        <v>210</v>
      </c>
      <c r="M41" s="235" t="s">
        <v>693</v>
      </c>
      <c r="N41" s="225">
        <v>315</v>
      </c>
      <c r="O41" s="235" t="s">
        <v>693</v>
      </c>
      <c r="P41" s="225">
        <v>315</v>
      </c>
      <c r="Q41" s="235" t="s">
        <v>693</v>
      </c>
      <c r="R41" s="225">
        <v>315</v>
      </c>
      <c r="S41" s="235" t="s">
        <v>693</v>
      </c>
      <c r="T41" s="225">
        <v>315</v>
      </c>
      <c r="U41" s="248" t="s">
        <v>730</v>
      </c>
      <c r="V41" s="225">
        <v>302</v>
      </c>
      <c r="W41" s="246" t="s">
        <v>645</v>
      </c>
      <c r="X41" s="225">
        <v>304</v>
      </c>
      <c r="Y41" s="246" t="s">
        <v>645</v>
      </c>
      <c r="Z41" s="225">
        <v>304</v>
      </c>
      <c r="AC41" s="299" t="s">
        <v>801</v>
      </c>
    </row>
    <row r="42" spans="1:29" ht="22.5" customHeight="1">
      <c r="A42" s="297"/>
      <c r="B42" s="222">
        <v>9</v>
      </c>
      <c r="C42" s="223">
        <f t="shared" ref="C42:D42" si="29">C32</f>
        <v>0.60416666666666652</v>
      </c>
      <c r="D42" s="223">
        <f t="shared" si="29"/>
        <v>0.63541666666666652</v>
      </c>
      <c r="E42" s="224"/>
      <c r="F42" s="225"/>
      <c r="G42" s="224"/>
      <c r="H42" s="225"/>
      <c r="I42" s="224"/>
      <c r="J42" s="225"/>
      <c r="K42" s="224"/>
      <c r="L42" s="225"/>
      <c r="M42" s="235" t="s">
        <v>693</v>
      </c>
      <c r="N42" s="225">
        <v>315</v>
      </c>
      <c r="O42" s="235" t="s">
        <v>693</v>
      </c>
      <c r="P42" s="225">
        <v>315</v>
      </c>
      <c r="Q42" s="235" t="s">
        <v>693</v>
      </c>
      <c r="R42" s="225">
        <v>315</v>
      </c>
      <c r="S42" s="235" t="s">
        <v>693</v>
      </c>
      <c r="T42" s="225">
        <v>315</v>
      </c>
      <c r="U42" s="224"/>
      <c r="V42" s="225"/>
      <c r="W42" s="224"/>
      <c r="X42" s="225"/>
      <c r="Y42" s="224"/>
      <c r="Z42" s="225"/>
    </row>
    <row r="43" spans="1:29" ht="22.5" customHeight="1">
      <c r="A43" s="297"/>
      <c r="B43" s="226">
        <v>10</v>
      </c>
      <c r="C43" s="223">
        <f t="shared" ref="C43:D43" si="30">C33</f>
        <v>0.64236111111111094</v>
      </c>
      <c r="D43" s="223">
        <f t="shared" si="30"/>
        <v>0.67361111111111094</v>
      </c>
      <c r="E43" s="224"/>
      <c r="F43" s="225"/>
      <c r="G43" s="224"/>
      <c r="H43" s="225"/>
      <c r="I43" s="224"/>
      <c r="J43" s="225"/>
      <c r="K43" s="224"/>
      <c r="L43" s="225"/>
      <c r="M43" s="224"/>
      <c r="N43" s="225"/>
      <c r="O43" s="224"/>
      <c r="P43" s="225"/>
      <c r="Q43" s="224"/>
      <c r="R43" s="225"/>
      <c r="S43" s="224"/>
      <c r="T43" s="225"/>
      <c r="U43" s="224"/>
      <c r="V43" s="225"/>
      <c r="W43" s="224"/>
      <c r="X43" s="225"/>
      <c r="Y43" s="224"/>
      <c r="Z43" s="225"/>
    </row>
    <row r="44" spans="1:29" ht="22.5" customHeight="1">
      <c r="A44" s="296" t="s">
        <v>342</v>
      </c>
      <c r="B44" s="79">
        <v>1</v>
      </c>
      <c r="C44" s="83">
        <f t="shared" ref="C44:D44" si="31">C34</f>
        <v>0.2951388888888889</v>
      </c>
      <c r="D44" s="83">
        <f t="shared" si="31"/>
        <v>0.3263888888888889</v>
      </c>
      <c r="E44" s="234" t="s">
        <v>674</v>
      </c>
      <c r="F44" s="85">
        <v>202</v>
      </c>
      <c r="G44" s="249" t="s">
        <v>691</v>
      </c>
      <c r="H44" s="233">
        <v>215</v>
      </c>
      <c r="I44" s="251" t="s">
        <v>699</v>
      </c>
      <c r="J44" s="233">
        <v>302</v>
      </c>
      <c r="K44" s="248" t="s">
        <v>785</v>
      </c>
      <c r="L44" s="85">
        <v>304</v>
      </c>
      <c r="M44" s="243" t="s">
        <v>781</v>
      </c>
      <c r="N44" s="85">
        <v>210</v>
      </c>
      <c r="O44" s="80" t="s">
        <v>724</v>
      </c>
      <c r="P44" s="85" t="s">
        <v>795</v>
      </c>
      <c r="Q44" s="248" t="s">
        <v>735</v>
      </c>
      <c r="R44" s="85">
        <v>310</v>
      </c>
      <c r="S44" s="239" t="s">
        <v>643</v>
      </c>
      <c r="T44" s="254" t="s">
        <v>797</v>
      </c>
      <c r="U44" s="229"/>
      <c r="V44" s="85"/>
      <c r="W44" s="229"/>
      <c r="X44" s="258"/>
      <c r="Y44" s="229"/>
      <c r="Z44" s="81"/>
      <c r="AC44" s="257"/>
    </row>
    <row r="45" spans="1:29" ht="22.5" customHeight="1">
      <c r="A45" s="296"/>
      <c r="B45" s="79">
        <v>2</v>
      </c>
      <c r="C45" s="83">
        <f t="shared" ref="C45:D45" si="32">C35</f>
        <v>0.33333333333333331</v>
      </c>
      <c r="D45" s="83">
        <f t="shared" si="32"/>
        <v>0.36458333333333331</v>
      </c>
      <c r="E45" s="230" t="s">
        <v>675</v>
      </c>
      <c r="F45" s="81">
        <v>308</v>
      </c>
      <c r="G45" s="243" t="s">
        <v>781</v>
      </c>
      <c r="H45" s="85">
        <v>210</v>
      </c>
      <c r="I45" s="224" t="s">
        <v>674</v>
      </c>
      <c r="J45" s="85">
        <v>202</v>
      </c>
      <c r="K45" s="252" t="s">
        <v>697</v>
      </c>
      <c r="L45" s="233">
        <v>315</v>
      </c>
      <c r="M45" s="239" t="s">
        <v>643</v>
      </c>
      <c r="N45" s="233">
        <v>210</v>
      </c>
      <c r="O45" s="80" t="s">
        <v>724</v>
      </c>
      <c r="P45" s="85" t="s">
        <v>795</v>
      </c>
      <c r="Q45" s="251" t="s">
        <v>733</v>
      </c>
      <c r="R45" s="233">
        <v>302</v>
      </c>
      <c r="S45" s="240" t="s">
        <v>681</v>
      </c>
      <c r="T45" s="85">
        <v>208</v>
      </c>
      <c r="U45" s="248" t="s">
        <v>750</v>
      </c>
      <c r="V45" s="85">
        <v>122</v>
      </c>
      <c r="W45" s="231" t="s">
        <v>776</v>
      </c>
      <c r="X45" s="254" t="s">
        <v>797</v>
      </c>
      <c r="Y45" s="231" t="s">
        <v>776</v>
      </c>
      <c r="Z45" s="81" t="s">
        <v>797</v>
      </c>
    </row>
    <row r="46" spans="1:29" ht="22.5" customHeight="1">
      <c r="A46" s="296"/>
      <c r="B46" s="79">
        <v>3</v>
      </c>
      <c r="C46" s="83">
        <f t="shared" ref="C46:D46" si="33">C36</f>
        <v>0.37152777777777773</v>
      </c>
      <c r="D46" s="83">
        <f t="shared" si="33"/>
        <v>0.40277777777777773</v>
      </c>
      <c r="E46" s="252" t="s">
        <v>697</v>
      </c>
      <c r="F46" s="233">
        <v>315</v>
      </c>
      <c r="G46" s="240" t="s">
        <v>794</v>
      </c>
      <c r="H46" s="85">
        <v>213</v>
      </c>
      <c r="I46" s="251" t="s">
        <v>698</v>
      </c>
      <c r="J46" s="233">
        <v>302</v>
      </c>
      <c r="K46" s="243" t="s">
        <v>781</v>
      </c>
      <c r="L46" s="233">
        <v>210</v>
      </c>
      <c r="M46" s="231" t="s">
        <v>778</v>
      </c>
      <c r="N46" s="254" t="s">
        <v>797</v>
      </c>
      <c r="O46" s="80" t="s">
        <v>724</v>
      </c>
      <c r="P46" s="85" t="s">
        <v>795</v>
      </c>
      <c r="Q46" s="238" t="s">
        <v>731</v>
      </c>
      <c r="R46" s="85">
        <v>215</v>
      </c>
      <c r="S46" s="80" t="s">
        <v>743</v>
      </c>
      <c r="T46" s="85" t="s">
        <v>795</v>
      </c>
      <c r="U46" s="248" t="s">
        <v>751</v>
      </c>
      <c r="V46" s="85">
        <v>122</v>
      </c>
      <c r="W46" s="231" t="s">
        <v>776</v>
      </c>
      <c r="X46" s="254" t="s">
        <v>797</v>
      </c>
      <c r="Y46" s="231" t="s">
        <v>776</v>
      </c>
      <c r="Z46" s="254" t="s">
        <v>797</v>
      </c>
    </row>
    <row r="47" spans="1:29" ht="22.5" customHeight="1">
      <c r="A47" s="296"/>
      <c r="B47" s="79">
        <v>4</v>
      </c>
      <c r="C47" s="83">
        <f t="shared" ref="C47:D47" si="34">C37</f>
        <v>0.40972222222222215</v>
      </c>
      <c r="D47" s="83">
        <f t="shared" si="34"/>
        <v>0.44097222222222215</v>
      </c>
      <c r="E47" s="243" t="s">
        <v>781</v>
      </c>
      <c r="F47" s="233">
        <v>210</v>
      </c>
      <c r="G47" s="231" t="s">
        <v>774</v>
      </c>
      <c r="H47" s="254" t="s">
        <v>797</v>
      </c>
      <c r="I47" s="251" t="s">
        <v>789</v>
      </c>
      <c r="J47" s="233">
        <v>302</v>
      </c>
      <c r="K47" s="231" t="s">
        <v>775</v>
      </c>
      <c r="L47" s="254" t="s">
        <v>797</v>
      </c>
      <c r="M47" s="240" t="s">
        <v>681</v>
      </c>
      <c r="N47" s="233">
        <v>213</v>
      </c>
      <c r="O47" s="80" t="s">
        <v>724</v>
      </c>
      <c r="P47" s="85" t="s">
        <v>795</v>
      </c>
      <c r="Q47" s="238" t="s">
        <v>732</v>
      </c>
      <c r="R47" s="85">
        <v>215</v>
      </c>
      <c r="S47" s="80" t="s">
        <v>743</v>
      </c>
      <c r="T47" s="85" t="s">
        <v>795</v>
      </c>
      <c r="U47" s="248" t="s">
        <v>751</v>
      </c>
      <c r="V47" s="85">
        <v>122</v>
      </c>
      <c r="W47" s="234" t="s">
        <v>674</v>
      </c>
      <c r="X47" s="85">
        <v>202</v>
      </c>
      <c r="Y47" s="234" t="s">
        <v>674</v>
      </c>
      <c r="Z47" s="85">
        <v>202</v>
      </c>
    </row>
    <row r="48" spans="1:29" ht="22.5" customHeight="1">
      <c r="A48" s="296"/>
      <c r="B48" s="79">
        <v>5</v>
      </c>
      <c r="C48" s="83">
        <f t="shared" ref="C48:D48" si="35">C38</f>
        <v>0.45138888888888884</v>
      </c>
      <c r="D48" s="83">
        <f t="shared" si="35"/>
        <v>0.48263888888888884</v>
      </c>
      <c r="E48" s="243" t="s">
        <v>781</v>
      </c>
      <c r="F48" s="233">
        <v>210</v>
      </c>
      <c r="G48" s="231" t="s">
        <v>774</v>
      </c>
      <c r="H48" s="254" t="s">
        <v>797</v>
      </c>
      <c r="I48" s="234" t="s">
        <v>686</v>
      </c>
      <c r="J48" s="85">
        <v>202</v>
      </c>
      <c r="K48" s="231" t="s">
        <v>775</v>
      </c>
      <c r="L48" s="254" t="s">
        <v>797</v>
      </c>
      <c r="M48" s="252" t="s">
        <v>792</v>
      </c>
      <c r="N48" s="85">
        <v>315</v>
      </c>
      <c r="O48" s="80" t="s">
        <v>724</v>
      </c>
      <c r="P48" s="85" t="s">
        <v>795</v>
      </c>
      <c r="Q48" s="251" t="s">
        <v>649</v>
      </c>
      <c r="R48" s="233">
        <v>302</v>
      </c>
      <c r="S48" s="80" t="s">
        <v>743</v>
      </c>
      <c r="T48" s="85" t="s">
        <v>795</v>
      </c>
      <c r="U48" s="248" t="s">
        <v>750</v>
      </c>
      <c r="V48" s="85">
        <v>122</v>
      </c>
      <c r="W48" s="240" t="s">
        <v>681</v>
      </c>
      <c r="X48" s="233">
        <v>213</v>
      </c>
      <c r="Y48" s="240" t="s">
        <v>681</v>
      </c>
      <c r="Z48" s="233">
        <v>213</v>
      </c>
    </row>
    <row r="49" spans="1:26" ht="22.5" customHeight="1">
      <c r="A49" s="296"/>
      <c r="B49" s="79">
        <v>6</v>
      </c>
      <c r="C49" s="83">
        <f t="shared" ref="C49:D49" si="36">C39</f>
        <v>0.48958333333333326</v>
      </c>
      <c r="D49" s="83">
        <f t="shared" si="36"/>
        <v>0.52083333333333326</v>
      </c>
      <c r="E49" s="231" t="s">
        <v>777</v>
      </c>
      <c r="F49" s="254" t="s">
        <v>797</v>
      </c>
      <c r="G49" s="234" t="s">
        <v>674</v>
      </c>
      <c r="H49" s="233">
        <v>202</v>
      </c>
      <c r="I49" s="231" t="s">
        <v>776</v>
      </c>
      <c r="J49" s="254" t="s">
        <v>797</v>
      </c>
      <c r="K49" s="228" t="s">
        <v>677</v>
      </c>
      <c r="L49" s="233">
        <v>210</v>
      </c>
      <c r="M49" s="238" t="s">
        <v>709</v>
      </c>
      <c r="N49" s="233">
        <v>215</v>
      </c>
      <c r="O49" s="80" t="s">
        <v>724</v>
      </c>
      <c r="P49" s="85" t="s">
        <v>795</v>
      </c>
      <c r="Q49" s="248" t="s">
        <v>730</v>
      </c>
      <c r="R49" s="85">
        <v>302</v>
      </c>
      <c r="S49" s="80" t="s">
        <v>743</v>
      </c>
      <c r="T49" s="85" t="s">
        <v>795</v>
      </c>
      <c r="U49" s="240" t="s">
        <v>681</v>
      </c>
      <c r="V49" s="233">
        <v>213</v>
      </c>
      <c r="W49" s="250" t="s">
        <v>787</v>
      </c>
      <c r="X49" s="85">
        <v>117</v>
      </c>
      <c r="Y49" s="248" t="s">
        <v>764</v>
      </c>
      <c r="Z49" s="85">
        <v>304</v>
      </c>
    </row>
    <row r="50" spans="1:26" ht="22.5" customHeight="1">
      <c r="A50" s="296"/>
      <c r="B50" s="79">
        <v>7</v>
      </c>
      <c r="C50" s="83">
        <f t="shared" ref="C50:D50" si="37">C40</f>
        <v>0.52777777777777768</v>
      </c>
      <c r="D50" s="83">
        <f t="shared" si="37"/>
        <v>0.55902777777777768</v>
      </c>
      <c r="E50" s="228" t="s">
        <v>677</v>
      </c>
      <c r="F50" s="81">
        <v>210</v>
      </c>
      <c r="G50" s="229" t="s">
        <v>670</v>
      </c>
      <c r="H50" s="85">
        <v>208</v>
      </c>
      <c r="I50" s="238" t="s">
        <v>682</v>
      </c>
      <c r="J50" s="85">
        <v>215</v>
      </c>
      <c r="K50" s="251" t="s">
        <v>673</v>
      </c>
      <c r="L50" s="233">
        <v>302</v>
      </c>
      <c r="M50" s="229" t="s">
        <v>790</v>
      </c>
      <c r="N50" s="85">
        <v>215</v>
      </c>
      <c r="O50" s="231" t="s">
        <v>779</v>
      </c>
      <c r="P50" s="254" t="s">
        <v>797</v>
      </c>
      <c r="Q50" s="231" t="s">
        <v>779</v>
      </c>
      <c r="R50" s="254" t="s">
        <v>797</v>
      </c>
      <c r="S50" s="250" t="s">
        <v>787</v>
      </c>
      <c r="T50" s="85">
        <v>117</v>
      </c>
      <c r="U50" s="231" t="s">
        <v>779</v>
      </c>
      <c r="V50" s="254" t="s">
        <v>797</v>
      </c>
      <c r="W50" s="229"/>
      <c r="X50" s="81"/>
      <c r="Y50" s="248" t="s">
        <v>764</v>
      </c>
      <c r="Z50" s="85">
        <v>304</v>
      </c>
    </row>
    <row r="51" spans="1:26" ht="22.5" customHeight="1">
      <c r="A51" s="296"/>
      <c r="B51" s="79">
        <v>8</v>
      </c>
      <c r="C51" s="83">
        <f t="shared" ref="C51:D51" si="38">C41</f>
        <v>0.5659722222222221</v>
      </c>
      <c r="D51" s="83">
        <f t="shared" si="38"/>
        <v>0.5972222222222221</v>
      </c>
      <c r="E51" s="229" t="s">
        <v>670</v>
      </c>
      <c r="F51" s="81">
        <v>208</v>
      </c>
      <c r="G51" s="229"/>
      <c r="H51" s="85"/>
      <c r="I51" s="228" t="s">
        <v>677</v>
      </c>
      <c r="J51" s="233">
        <v>210</v>
      </c>
      <c r="K51" s="248" t="s">
        <v>784</v>
      </c>
      <c r="L51" s="85">
        <v>304</v>
      </c>
      <c r="M51" s="229"/>
      <c r="N51" s="85"/>
      <c r="O51" s="249" t="s">
        <v>726</v>
      </c>
      <c r="P51" s="225">
        <v>215</v>
      </c>
      <c r="Q51" s="248" t="s">
        <v>735</v>
      </c>
      <c r="R51" s="85">
        <v>304</v>
      </c>
      <c r="S51" s="231" t="s">
        <v>706</v>
      </c>
      <c r="T51" s="254" t="s">
        <v>797</v>
      </c>
      <c r="U51" s="229"/>
      <c r="V51" s="85"/>
      <c r="W51" s="229"/>
      <c r="X51" s="81"/>
      <c r="Y51" s="229"/>
      <c r="Z51" s="85"/>
    </row>
    <row r="52" spans="1:26" ht="22.5" customHeight="1">
      <c r="A52" s="296"/>
      <c r="B52" s="79">
        <v>9</v>
      </c>
      <c r="C52" s="83">
        <f t="shared" ref="C52:D52" si="39">C42</f>
        <v>0.60416666666666652</v>
      </c>
      <c r="D52" s="83">
        <f t="shared" si="39"/>
        <v>0.63541666666666652</v>
      </c>
      <c r="E52" s="229"/>
      <c r="F52" s="81"/>
      <c r="G52" s="229"/>
      <c r="H52" s="85"/>
      <c r="I52" s="229"/>
      <c r="J52" s="85"/>
      <c r="K52" s="229"/>
      <c r="L52" s="85"/>
      <c r="M52" s="229"/>
      <c r="N52" s="85"/>
      <c r="O52" s="80"/>
      <c r="P52" s="85"/>
      <c r="Q52" s="229"/>
      <c r="R52" s="85"/>
      <c r="S52" s="229"/>
      <c r="T52" s="85"/>
      <c r="U52" s="80"/>
      <c r="V52" s="85"/>
      <c r="W52" s="80"/>
      <c r="X52" s="81"/>
      <c r="Y52" s="80"/>
      <c r="Z52" s="81"/>
    </row>
    <row r="53" spans="1:26" ht="22.5" customHeight="1">
      <c r="A53" s="296"/>
      <c r="B53" s="82">
        <v>10</v>
      </c>
      <c r="C53" s="83">
        <f t="shared" ref="C53:D53" si="40">C43</f>
        <v>0.64236111111111094</v>
      </c>
      <c r="D53" s="83">
        <f t="shared" si="40"/>
        <v>0.67361111111111094</v>
      </c>
      <c r="E53" s="80"/>
      <c r="F53" s="81"/>
      <c r="G53" s="80"/>
      <c r="H53" s="85"/>
      <c r="I53" s="229"/>
      <c r="J53" s="85"/>
      <c r="K53" s="80"/>
      <c r="L53" s="85"/>
      <c r="M53" s="229"/>
      <c r="N53" s="85"/>
      <c r="O53" s="80"/>
      <c r="P53" s="85"/>
      <c r="Q53" s="229"/>
      <c r="R53" s="85"/>
      <c r="S53" s="229"/>
      <c r="T53" s="85"/>
      <c r="U53" s="229"/>
      <c r="V53" s="85"/>
      <c r="W53" s="80"/>
      <c r="X53" s="81"/>
      <c r="Y53" s="80"/>
      <c r="Z53" s="81"/>
    </row>
  </sheetData>
  <mergeCells count="5">
    <mergeCell ref="A4:A13"/>
    <mergeCell ref="A14:A23"/>
    <mergeCell ref="A24:A33"/>
    <mergeCell ref="A34:A43"/>
    <mergeCell ref="A44:A53"/>
  </mergeCells>
  <conditionalFormatting sqref="E1:Z3 E52:Z53 E4:E13 U7 Y34:Z40 E46:O49 Q49:Y49 I16:K16 Q45:Z48 M45:O45 E45:K45 E41:Z44 W7:Z10 G4:P4 G5:N5 G12:Z13 E35:Q40 E34:W34 R4:S4 G8:U8 E16:G16 P5:S5 G6:S7 E14:Z14 E17:Z33 U9:U10 U11:Z11 G9:T11 U4:Z4 U5:W5 Y5:Z5 U6:Z6 E15:K15 L15:Z16 S35:W40 E50:Y51">
    <cfRule type="cellIs" dxfId="20" priority="13" operator="equal">
      <formula>"(BM) dz w-f"</formula>
    </cfRule>
  </conditionalFormatting>
  <conditionalFormatting sqref="Q4">
    <cfRule type="cellIs" dxfId="19" priority="11" operator="equal">
      <formula>"(BM) dz w-f"</formula>
    </cfRule>
  </conditionalFormatting>
  <conditionalFormatting sqref="H16">
    <cfRule type="cellIs" dxfId="18" priority="9" operator="equal">
      <formula>"(BM) dz w-f"</formula>
    </cfRule>
  </conditionalFormatting>
  <conditionalFormatting sqref="L45">
    <cfRule type="cellIs" dxfId="17" priority="8" operator="equal">
      <formula>"(BM) dz w-f"</formula>
    </cfRule>
  </conditionalFormatting>
  <conditionalFormatting sqref="P45:P49">
    <cfRule type="cellIs" dxfId="16" priority="7" operator="equal">
      <formula>"(BM) dz w-f"</formula>
    </cfRule>
  </conditionalFormatting>
  <conditionalFormatting sqref="F4:F13">
    <cfRule type="cellIs" dxfId="15" priority="6" operator="equal">
      <formula>"(BM) dz w-f"</formula>
    </cfRule>
  </conditionalFormatting>
  <conditionalFormatting sqref="T4:T7">
    <cfRule type="cellIs" dxfId="14" priority="5" operator="equal">
      <formula>"(BM) dz w-f"</formula>
    </cfRule>
  </conditionalFormatting>
  <conditionalFormatting sqref="V7:V10">
    <cfRule type="cellIs" dxfId="13" priority="4" operator="equal">
      <formula>"(BM) dz w-f"</formula>
    </cfRule>
  </conditionalFormatting>
  <conditionalFormatting sqref="X34:X40">
    <cfRule type="cellIs" dxfId="12" priority="3" operator="equal">
      <formula>"(BM) dz w-f"</formula>
    </cfRule>
  </conditionalFormatting>
  <conditionalFormatting sqref="Z49:Z51">
    <cfRule type="cellIs" dxfId="11" priority="2" operator="equal">
      <formula>"(BM) dz w-f"</formula>
    </cfRule>
  </conditionalFormatting>
  <conditionalFormatting sqref="O5">
    <cfRule type="cellIs" dxfId="10" priority="1" operator="equal">
      <formula>"(BM) dz w-f"</formula>
    </cfRule>
  </conditionalFormatting>
  <pageMargins left="0.19685039370078741" right="0.19685039370078741" top="0.19685039370078741" bottom="0.19685039370078741" header="0" footer="0"/>
  <pageSetup paperSize="8" scale="72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Lista!$A$2:$A$50</xm:f>
          </x14:formula1>
          <xm:sqref>E49 E35 G36 I48 E25:E27 E41:E43 I39 G31 E23 E53 E39 E33 E4:E13</xm:sqref>
        </x14:dataValidation>
        <x14:dataValidation type="list" allowBlank="1" showInputMessage="1" showErrorMessage="1">
          <x14:formula1>
            <xm:f>Lista!$C$2:$C$50</xm:f>
          </x14:formula1>
          <xm:sqref>I41 E50:E51 M25 E28 G28:G29 G50 G8 I51 G43 G10 Y26 G32:G33 M21 W9 M4:M6 O4 W25:W26 U4 K49 W29 S44 I24 X4 Z4 E37 W7 M11 Q32 G12:G23 M45 I34 O26 S27 U30 K39 S29 G25 Y7 G52:G53 G46:G48 O32 G6 K5 K9 O29 Q29</xm:sqref>
        </x14:dataValidation>
        <x14:dataValidation type="list" allowBlank="1" showInputMessage="1" showErrorMessage="1">
          <x14:formula1>
            <xm:f>Lista!$E$2:$E$50</xm:f>
          </x14:formula1>
          <xm:sqref>I32:I33 Q41:Q42 M34 E34 O41:O42 I10:I23 K20:K22 Y27 I43:I44 Q18 G35 I49:I50 K50 G30 S41:S42 W27 M41:M42 Y44:Y46 W44:W46 I52:I53 O13 O18 E38 I5:I6 E36 G5 I46:I47 E31 K34 I29 I37:I38 I35 I26:I27 E20:E22</xm:sqref>
        </x14:dataValidation>
        <x14:dataValidation type="list" allowBlank="1" showInputMessage="1" showErrorMessage="1">
          <x14:formula1>
            <xm:f>Lista!$G$2:$G$50</xm:f>
          </x14:formula1>
          <xm:sqref>I25 W10 G24 E30 U38 I28 S4:S6 K7:K8 G9 K51:K53 I4 G11 U16 K4 E32 S15 G7 K42:K45 S51:S53 K33 K47:K48 K10:K19 S21 O10 Y10 Q10 U18 W4 U26 E45:E46 I8:I9 O16 K27:K31 E15 Q16 G40 K38 K23:K25 E17:E19 S24 S28</xm:sqref>
        </x14:dataValidation>
        <x14:dataValidation type="list" allowBlank="1" showInputMessage="1" showErrorMessage="1">
          <x14:formula1>
            <xm:f>Lista!$I$2:$I$50</xm:f>
          </x14:formula1>
          <xm:sqref>Q19 O21 G27 I42 K37 O17 M46 M35 K26 G39 Q25 M43 E29 O33 M26:M33 M38 O25 K32 E40 M49 O19 M12:M20 M22:M23</xm:sqref>
        </x14:dataValidation>
        <x14:dataValidation type="list" allowBlank="1" showInputMessage="1" showErrorMessage="1">
          <x14:formula1>
            <xm:f>Lista!$K$2:$K$50</xm:f>
          </x14:formula1>
          <xm:sqref>S37 M44 M9:M10 U34 U20:U21 M52:M53 Q33:Q40 G41:G42 E47:E48 Q11:Q13 Q17 M37 S16:S17 Q20:Q24 I36 Q4 O34:O40 K46 U50:U51 Q28 I7 Y14 I30 E14 Q26 O11:O12 U24 E24 O28 O23:O24 U40:U42 S39 E16 K35 G45 U27:U28 U53 M48 Q30:Q31 G37:G38 Y5 O7:O9 O43:O53 K40:K41 Q7:Q9 O30:O31 Q43:Q53</xm:sqref>
        </x14:dataValidation>
        <x14:dataValidation type="list" allowBlank="1" showInputMessage="1" showErrorMessage="1">
          <x14:formula1>
            <xm:f>Lista!$M$2:$M$50</xm:f>
          </x14:formula1>
          <xm:sqref>S43 U19 G44 Q15 M8 S22:S23 Y9 S46:S49 M39 O22 U25 S26 S40 W16 U44 S31:S36 M24 K36 Y16 K6 U17 U33 S18:S19 S7:S14 O20 O5 Q5 O15</xm:sqref>
        </x14:dataValidation>
        <x14:dataValidation type="list" allowBlank="1" showInputMessage="1" showErrorMessage="1">
          <x14:formula1>
            <xm:f>Lista!$Q$2:$Q$50</xm:f>
          </x14:formula1>
          <xm:sqref>G4 Y28:Y43 S20 O6 U5 E52 W47:W53 G34 O14 U37 G26 S50 I45 Y47:Y53 M7 S30 W30:W43 W17:W22 W28 I40 M47 G49 M40 M50:M51 Q14 O27 Y24:Y25 U39 U29 M36 W24 I31 E44 Q6 Y8 S38 S25 Y17:Y22 Q27 U31 G51 U49 S45 Y15 Y11:Y13 Y4 W11:W15 W8 W5:W6 Y6</xm:sqref>
        </x14:dataValidation>
        <x14:dataValidation type="list" allowBlank="1" showInputMessage="1" showErrorMessage="1">
          <x14:formula1>
            <xm:f>Lista!$O$2:$O$50</xm:f>
          </x14:formula1>
          <xm:sqref>W23 U52 Y23 U6:U15 U35:U36 U22:U23 U45:U48 U43 U32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"/>
  <sheetViews>
    <sheetView workbookViewId="0">
      <selection activeCell="H24" sqref="H24"/>
    </sheetView>
  </sheetViews>
  <sheetFormatPr defaultRowHeight="14.25"/>
  <cols>
    <col min="1" max="1" width="5" customWidth="1"/>
    <col min="2" max="2" width="7.375" customWidth="1"/>
    <col min="3" max="13" width="4.625" customWidth="1"/>
    <col min="14" max="15" width="4" customWidth="1"/>
    <col min="16" max="16" width="4.625" customWidth="1"/>
    <col min="17" max="17" width="7.625" customWidth="1"/>
    <col min="18" max="18" width="10.5" customWidth="1"/>
    <col min="19" max="20" width="4.625" customWidth="1"/>
    <col min="21" max="21" width="6.125" customWidth="1"/>
    <col min="22" max="22" width="6.625" bestFit="1" customWidth="1"/>
    <col min="23" max="23" width="6.25" customWidth="1"/>
    <col min="24" max="25" width="7.625" customWidth="1"/>
  </cols>
  <sheetData>
    <row r="1" spans="1:27" ht="15.75">
      <c r="A1" s="49"/>
      <c r="B1" s="50"/>
      <c r="C1" s="51" t="str">
        <f>Klp!B1</f>
        <v>1B4</v>
      </c>
      <c r="D1" s="51" t="str">
        <f>Klp!C1</f>
        <v>1BT</v>
      </c>
      <c r="E1" s="51" t="str">
        <f>Klp!D1</f>
        <v>1P4</v>
      </c>
      <c r="F1" s="51" t="str">
        <f>Klp!E1</f>
        <v>1PT</v>
      </c>
      <c r="G1" s="51" t="str">
        <f>Klp!F1</f>
        <v>2B4</v>
      </c>
      <c r="H1" s="51" t="str">
        <f>Klp!G1</f>
        <v>2B4P</v>
      </c>
      <c r="I1" s="51" t="str">
        <f>Klp!H1</f>
        <v>3B4</v>
      </c>
      <c r="J1" s="51" t="str">
        <f>Klp!I1</f>
        <v>3P4</v>
      </c>
      <c r="K1" s="51" t="str">
        <f>Klp!J1</f>
        <v>4B4P</v>
      </c>
      <c r="L1" s="51"/>
      <c r="M1" s="51"/>
      <c r="P1" s="53"/>
      <c r="Q1" s="54"/>
      <c r="R1" s="52" t="str">
        <f>CONCATENATE(C1,"/",D1,"/",E1)</f>
        <v>1B4/1BT/1P4</v>
      </c>
      <c r="S1" s="51" t="str">
        <f>E1</f>
        <v>1P4</v>
      </c>
      <c r="T1" s="51" t="str">
        <f>F1</f>
        <v>1PT</v>
      </c>
      <c r="U1" s="52" t="str">
        <f>CONCATENATE(G1,"/",H1)</f>
        <v>2B4/2B4P</v>
      </c>
      <c r="V1" s="52" t="str">
        <f>CONCATENATE(I1,"/",J1)</f>
        <v>3B4/3P4</v>
      </c>
      <c r="W1" s="52" t="str">
        <f>CONCATENATE(H1,"/",J1)</f>
        <v>2B4P/3P4</v>
      </c>
      <c r="X1" s="52">
        <f>L1</f>
        <v>0</v>
      </c>
      <c r="Y1" s="52" t="str">
        <f>CONCATENATE(K1,"/",M1)</f>
        <v>4B4P/</v>
      </c>
      <c r="Z1" s="46"/>
    </row>
    <row r="2" spans="1:27" ht="15.75">
      <c r="A2" s="50">
        <f>SUM(C2:M2)</f>
        <v>23</v>
      </c>
      <c r="B2" s="50" t="s">
        <v>297</v>
      </c>
      <c r="C2" s="50"/>
      <c r="D2" s="50"/>
      <c r="E2" s="50"/>
      <c r="F2" s="50"/>
      <c r="G2" s="50">
        <v>0</v>
      </c>
      <c r="H2" s="50">
        <v>6</v>
      </c>
      <c r="I2" s="50">
        <v>0</v>
      </c>
      <c r="J2" s="50">
        <v>9</v>
      </c>
      <c r="K2" s="50">
        <v>8</v>
      </c>
      <c r="L2" s="50"/>
      <c r="M2" s="50"/>
      <c r="O2" s="55">
        <f>SUM(Q2:Y2)</f>
        <v>23</v>
      </c>
      <c r="P2" s="56"/>
      <c r="Q2" s="54"/>
      <c r="R2" s="57">
        <f>D2+E2</f>
        <v>0</v>
      </c>
      <c r="S2" s="58"/>
      <c r="T2" s="58"/>
      <c r="U2" s="58"/>
      <c r="V2" s="58"/>
      <c r="W2" s="58">
        <f>H2+J2</f>
        <v>15</v>
      </c>
      <c r="X2" s="58"/>
      <c r="Y2" s="58">
        <f>M2+K2</f>
        <v>8</v>
      </c>
      <c r="Z2" s="59">
        <f>3*COUNTA(P2:Y2)</f>
        <v>9</v>
      </c>
    </row>
    <row r="3" spans="1:27" ht="15.75">
      <c r="A3" s="50">
        <f>SUM(C3:M3)</f>
        <v>58</v>
      </c>
      <c r="B3" s="50" t="s">
        <v>298</v>
      </c>
      <c r="C3" s="50"/>
      <c r="D3" s="50"/>
      <c r="E3" s="50"/>
      <c r="F3" s="50"/>
      <c r="G3" s="50">
        <v>14</v>
      </c>
      <c r="H3" s="50">
        <v>8</v>
      </c>
      <c r="I3" s="50">
        <v>16</v>
      </c>
      <c r="J3" s="50">
        <v>7</v>
      </c>
      <c r="K3" s="50">
        <f>21-K2</f>
        <v>13</v>
      </c>
      <c r="L3" s="50"/>
      <c r="M3" s="50"/>
      <c r="O3" s="60">
        <f>SUM(Q3:Y3)</f>
        <v>58</v>
      </c>
      <c r="P3" s="56"/>
      <c r="Q3" s="54"/>
      <c r="R3" s="57">
        <f>C3+D3</f>
        <v>0</v>
      </c>
      <c r="S3" s="58">
        <f>E3</f>
        <v>0</v>
      </c>
      <c r="T3" s="58">
        <f>F3</f>
        <v>0</v>
      </c>
      <c r="U3" s="58">
        <f>G3+H3</f>
        <v>22</v>
      </c>
      <c r="V3" s="58">
        <f>I3+J3</f>
        <v>23</v>
      </c>
      <c r="W3" s="58"/>
      <c r="X3" s="58">
        <f>L3</f>
        <v>0</v>
      </c>
      <c r="Y3" s="58">
        <f>K3+M3</f>
        <v>13</v>
      </c>
      <c r="Z3" s="57">
        <f>3*COUNTA(P3:Y3)</f>
        <v>21</v>
      </c>
    </row>
    <row r="4" spans="1:27" ht="15">
      <c r="A4" s="49"/>
      <c r="B4" s="50" t="s">
        <v>299</v>
      </c>
      <c r="C4" s="61">
        <f>SUM(C2:C3)</f>
        <v>0</v>
      </c>
      <c r="D4" s="61">
        <f t="shared" ref="D4:K4" si="0">SUM(D2:D3)</f>
        <v>0</v>
      </c>
      <c r="E4" s="61">
        <f t="shared" si="0"/>
        <v>0</v>
      </c>
      <c r="F4" s="61">
        <f t="shared" si="0"/>
        <v>0</v>
      </c>
      <c r="G4" s="61">
        <f t="shared" si="0"/>
        <v>14</v>
      </c>
      <c r="H4" s="61">
        <f t="shared" si="0"/>
        <v>14</v>
      </c>
      <c r="I4" s="61">
        <f t="shared" si="0"/>
        <v>16</v>
      </c>
      <c r="J4" s="61">
        <f t="shared" si="0"/>
        <v>16</v>
      </c>
      <c r="K4" s="61">
        <f t="shared" si="0"/>
        <v>21</v>
      </c>
      <c r="L4" s="61"/>
      <c r="M4" s="61"/>
      <c r="P4" s="62">
        <f>SUM(P2:P3)</f>
        <v>0</v>
      </c>
      <c r="Q4" s="63">
        <f>C4+D4</f>
        <v>0</v>
      </c>
      <c r="R4" s="61">
        <f t="shared" ref="R4:W4" si="1">SUM(R2:R3)</f>
        <v>0</v>
      </c>
      <c r="S4" s="61">
        <f t="shared" si="1"/>
        <v>0</v>
      </c>
      <c r="T4" s="61"/>
      <c r="U4" s="61">
        <f t="shared" si="1"/>
        <v>22</v>
      </c>
      <c r="V4" s="61">
        <f t="shared" si="1"/>
        <v>23</v>
      </c>
      <c r="W4" s="61">
        <f t="shared" si="1"/>
        <v>15</v>
      </c>
      <c r="X4" s="61">
        <f>SUM(X2:X3)</f>
        <v>0</v>
      </c>
      <c r="Y4" s="61">
        <f>SUM(Y2:Y3)</f>
        <v>21</v>
      </c>
      <c r="Z4" s="62">
        <f>SUM(Z2:Z3)</f>
        <v>30</v>
      </c>
      <c r="AA4" t="s">
        <v>300</v>
      </c>
    </row>
    <row r="5" spans="1:27" ht="15">
      <c r="A5" s="49"/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1:27" ht="15">
      <c r="A6" s="49"/>
      <c r="B6" s="49"/>
      <c r="C6" s="67" t="s">
        <v>301</v>
      </c>
      <c r="D6" s="67" t="s">
        <v>302</v>
      </c>
      <c r="E6" s="49"/>
      <c r="F6" s="49"/>
      <c r="G6" s="49"/>
      <c r="H6" s="49"/>
      <c r="I6" s="49"/>
      <c r="J6" s="49"/>
      <c r="K6" s="49"/>
      <c r="L6" s="49"/>
      <c r="M6" s="49"/>
      <c r="N6" s="68"/>
      <c r="O6" s="46" t="s">
        <v>297</v>
      </c>
      <c r="P6" s="56"/>
      <c r="Q6" s="46"/>
      <c r="R6" s="55">
        <v>3</v>
      </c>
      <c r="S6" s="56"/>
      <c r="T6" s="56"/>
      <c r="U6" s="56"/>
      <c r="V6" s="56"/>
      <c r="W6" s="69">
        <f>ROUND(3*36/38,2)</f>
        <v>2.84</v>
      </c>
      <c r="X6" s="70"/>
      <c r="Y6" s="69">
        <f>ROUND(3*30/38,2)</f>
        <v>2.37</v>
      </c>
      <c r="Z6" s="55">
        <f>SUM(P6:Y6)</f>
        <v>8.2100000000000009</v>
      </c>
    </row>
    <row r="7" spans="1:27" ht="15.75">
      <c r="A7" s="49"/>
      <c r="B7" s="51" t="s">
        <v>303</v>
      </c>
      <c r="C7" s="50">
        <f>SUMIF($P$7:$Z$7,$B7,$P$6:$Z$6)+SUMIF($P$9:$Z$9,$B7,$P$8:$Z$8)</f>
        <v>11.05</v>
      </c>
      <c r="D7" s="50">
        <f>ROUND(C7/18,2)</f>
        <v>0.61</v>
      </c>
      <c r="E7" s="49"/>
      <c r="F7" s="49"/>
      <c r="G7" s="49"/>
      <c r="H7" s="49"/>
      <c r="I7" s="49"/>
      <c r="J7" s="49"/>
      <c r="K7" s="49"/>
      <c r="L7" s="49"/>
      <c r="M7" s="49"/>
      <c r="N7" s="68"/>
      <c r="O7" s="46"/>
      <c r="P7" s="56"/>
      <c r="Q7" s="46"/>
      <c r="R7" s="55" t="s">
        <v>304</v>
      </c>
      <c r="S7" s="56"/>
      <c r="T7" s="56"/>
      <c r="U7" s="56"/>
      <c r="V7" s="56"/>
      <c r="W7" s="69" t="s">
        <v>304</v>
      </c>
      <c r="X7" s="70"/>
      <c r="Y7" s="69" t="s">
        <v>304</v>
      </c>
    </row>
    <row r="8" spans="1:27" ht="15.75">
      <c r="A8" s="49"/>
      <c r="B8" s="51" t="s">
        <v>304</v>
      </c>
      <c r="C8" s="50">
        <f>SUMIF($P$7:$Z$7,$B8,$P$6:$Z$6)+SUMIF($P$9:$Z$9,$B8,$P$8:$Z$8)</f>
        <v>8.2100000000000009</v>
      </c>
      <c r="D8" s="50">
        <f>ROUND(C8/18,2)</f>
        <v>0.46</v>
      </c>
      <c r="E8" s="49"/>
      <c r="F8" s="49"/>
      <c r="G8" s="49"/>
      <c r="H8" s="49"/>
      <c r="I8" s="49"/>
      <c r="J8" s="49"/>
      <c r="K8" s="49"/>
      <c r="L8" s="49"/>
      <c r="M8" s="49"/>
      <c r="N8" s="68"/>
      <c r="O8" s="46" t="s">
        <v>298</v>
      </c>
      <c r="P8" s="56"/>
      <c r="Q8" s="46"/>
      <c r="R8" s="60">
        <v>3</v>
      </c>
      <c r="S8" s="60">
        <v>3</v>
      </c>
      <c r="T8" s="56"/>
      <c r="U8" s="71">
        <f>ROUND(3*36/38,2)</f>
        <v>2.84</v>
      </c>
      <c r="V8" s="71">
        <f>ROUND(3*36/38,2)</f>
        <v>2.84</v>
      </c>
      <c r="W8" s="70"/>
      <c r="X8" s="71">
        <f>ROUND(3*30/38,2)</f>
        <v>2.37</v>
      </c>
      <c r="Y8" s="71">
        <f>ROUND(3*30/38,2)</f>
        <v>2.37</v>
      </c>
      <c r="Z8" s="60">
        <f>SUM(P8:Y8)</f>
        <v>16.420000000000002</v>
      </c>
    </row>
    <row r="9" spans="1:27" ht="15.75">
      <c r="A9" s="49"/>
      <c r="B9" s="51" t="s">
        <v>305</v>
      </c>
      <c r="C9" s="50">
        <f>SUMIF($P$7:$Z$7,$B9,$P$6:$Z$6)+SUMIF($P$9:$Z$9,$B9,$P$8:$Z$8)</f>
        <v>5.37</v>
      </c>
      <c r="D9" s="50">
        <f>ROUND(C9/18,2)</f>
        <v>0.3</v>
      </c>
      <c r="E9" s="49"/>
      <c r="F9" s="49"/>
      <c r="G9" s="49"/>
      <c r="H9" s="49"/>
      <c r="I9" s="49"/>
      <c r="J9" s="49"/>
      <c r="K9" s="49"/>
      <c r="L9" s="49"/>
      <c r="M9" s="49"/>
      <c r="N9" s="68"/>
      <c r="O9" s="46"/>
      <c r="P9" s="56"/>
      <c r="Q9" s="46"/>
      <c r="R9" s="60" t="s">
        <v>303</v>
      </c>
      <c r="S9" s="72" t="s">
        <v>305</v>
      </c>
      <c r="T9" s="56"/>
      <c r="U9" s="72" t="s">
        <v>303</v>
      </c>
      <c r="V9" s="71" t="s">
        <v>303</v>
      </c>
      <c r="W9" s="70"/>
      <c r="X9" s="71" t="s">
        <v>305</v>
      </c>
      <c r="Y9" s="71" t="s">
        <v>303</v>
      </c>
      <c r="Z9" s="73">
        <f>SUM(Z6:Z8)</f>
        <v>24.630000000000003</v>
      </c>
      <c r="AA9" t="s">
        <v>306</v>
      </c>
    </row>
    <row r="10" spans="1:27" ht="15.75">
      <c r="A10" s="49"/>
      <c r="B10" s="51" t="s">
        <v>307</v>
      </c>
      <c r="C10" s="50">
        <f>SUMIF($P$7:$Z$7,$B10,$P$6:$Z$6)+SUMIF($P$9:$Z$9,$B10,$P$8:$Z$8)</f>
        <v>0</v>
      </c>
      <c r="D10" s="50">
        <f>ROUND(C10/18,2)</f>
        <v>0</v>
      </c>
      <c r="E10" s="49"/>
      <c r="F10" s="49"/>
      <c r="G10" s="49"/>
      <c r="H10" s="49"/>
      <c r="I10" s="49"/>
      <c r="J10" s="49"/>
      <c r="K10" s="49"/>
      <c r="L10" s="49"/>
      <c r="M10" s="49"/>
      <c r="Q10" s="46"/>
      <c r="Z10" s="73">
        <f>Z9/18</f>
        <v>1.3683333333333334</v>
      </c>
      <c r="AA10" t="s">
        <v>308</v>
      </c>
    </row>
    <row r="12" spans="1:27">
      <c r="Z12">
        <f>Z9-C7</f>
        <v>13.580000000000002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5"/>
  <sheetViews>
    <sheetView workbookViewId="0">
      <pane xSplit="4" ySplit="8" topLeftCell="E18" activePane="bottomRight" state="frozenSplit"/>
      <selection pane="topRight" activeCell="E1" sqref="E1"/>
      <selection pane="bottomLeft" activeCell="A30" sqref="A30"/>
      <selection pane="bottomRight" activeCell="D4" sqref="D4"/>
    </sheetView>
  </sheetViews>
  <sheetFormatPr defaultRowHeight="14.25"/>
  <cols>
    <col min="1" max="1" width="3.125" style="1" customWidth="1"/>
    <col min="2" max="2" width="5.625" style="1" customWidth="1"/>
    <col min="3" max="3" width="3.125" style="1" customWidth="1"/>
    <col min="4" max="8" width="5.625" style="1" customWidth="1"/>
    <col min="9" max="9" width="5.625" customWidth="1"/>
    <col min="10" max="13" width="5.625" style="1" customWidth="1"/>
    <col min="14" max="33" width="4.25" customWidth="1"/>
    <col min="34" max="34" width="5.75" customWidth="1"/>
    <col min="35" max="35" width="5.25" customWidth="1"/>
    <col min="36" max="36" width="5.75" customWidth="1"/>
    <col min="37" max="37" width="7.5" customWidth="1"/>
  </cols>
  <sheetData>
    <row r="1" spans="1:37">
      <c r="B1" s="88" t="s">
        <v>347</v>
      </c>
      <c r="D1" s="88" t="s">
        <v>347</v>
      </c>
      <c r="E1" s="89">
        <f t="shared" ref="E1:M1" si="0">E9+TIME(0,E2,0)</f>
        <v>0.35416666666666669</v>
      </c>
      <c r="F1" s="89">
        <f>F9+TIME(0,F2,0)</f>
        <v>0.38541666666666669</v>
      </c>
      <c r="G1" s="89">
        <f t="shared" si="0"/>
        <v>0.41666666666666669</v>
      </c>
      <c r="H1" s="89">
        <f t="shared" si="0"/>
        <v>0.46180555555555558</v>
      </c>
      <c r="I1" s="89">
        <f t="shared" si="0"/>
        <v>0.46180555555555558</v>
      </c>
      <c r="J1" s="89">
        <f t="shared" si="0"/>
        <v>0.53472222222222221</v>
      </c>
      <c r="K1" s="89">
        <f t="shared" si="0"/>
        <v>0.53472222222222221</v>
      </c>
      <c r="L1" s="89">
        <f t="shared" si="0"/>
        <v>0.56944444444444442</v>
      </c>
      <c r="M1" s="89">
        <f t="shared" si="0"/>
        <v>0.56944444444444442</v>
      </c>
      <c r="Q1" s="46" t="s">
        <v>348</v>
      </c>
      <c r="R1" s="90">
        <v>1</v>
      </c>
      <c r="T1" s="91" t="s">
        <v>402</v>
      </c>
      <c r="U1" s="91" t="s">
        <v>403</v>
      </c>
      <c r="V1" s="91" t="s">
        <v>404</v>
      </c>
      <c r="W1" s="91" t="s">
        <v>405</v>
      </c>
      <c r="X1" s="91" t="s">
        <v>406</v>
      </c>
      <c r="Y1" s="91" t="s">
        <v>407</v>
      </c>
      <c r="Z1" s="91" t="s">
        <v>408</v>
      </c>
      <c r="AI1" s="92" t="str">
        <f>W1</f>
        <v>4 BTa</v>
      </c>
      <c r="AK1" s="93" t="str">
        <f>X1</f>
        <v>4 BTb</v>
      </c>
    </row>
    <row r="2" spans="1:37">
      <c r="E2" s="1">
        <f>E3</f>
        <v>90</v>
      </c>
      <c r="F2" s="1">
        <f>F3</f>
        <v>135</v>
      </c>
      <c r="G2" s="1">
        <f>G3</f>
        <v>180</v>
      </c>
      <c r="H2" s="1">
        <f>H3+D4</f>
        <v>245</v>
      </c>
      <c r="I2" s="1">
        <f>I3+D4</f>
        <v>245</v>
      </c>
      <c r="J2" s="1">
        <f>J8*45+D4+D5</f>
        <v>350</v>
      </c>
      <c r="K2" s="1">
        <f>J2</f>
        <v>350</v>
      </c>
      <c r="L2" s="1">
        <f>L8*45+D4+D4</f>
        <v>400</v>
      </c>
      <c r="M2" s="1">
        <f>L2</f>
        <v>400</v>
      </c>
      <c r="Q2" s="46" t="s">
        <v>349</v>
      </c>
      <c r="R2" s="90">
        <v>0.94699999999999995</v>
      </c>
      <c r="T2" s="91">
        <v>18</v>
      </c>
      <c r="U2" s="91">
        <v>12</v>
      </c>
      <c r="V2" s="91">
        <v>15</v>
      </c>
      <c r="W2" s="91">
        <v>11</v>
      </c>
      <c r="X2" s="91">
        <v>14</v>
      </c>
      <c r="Y2" s="91">
        <v>16</v>
      </c>
      <c r="Z2" s="91">
        <v>17</v>
      </c>
      <c r="AH2" s="94">
        <f>J13-J12</f>
        <v>1.0416666666666685E-2</v>
      </c>
      <c r="AI2" s="95">
        <f>Q20-Q9</f>
        <v>0.22916666666666646</v>
      </c>
      <c r="AJ2" s="94">
        <f>AH2</f>
        <v>1.0416666666666685E-2</v>
      </c>
      <c r="AK2" s="95">
        <f>U18-U9</f>
        <v>0.19097222222222215</v>
      </c>
    </row>
    <row r="3" spans="1:37">
      <c r="E3" s="1">
        <f>45*E8</f>
        <v>90</v>
      </c>
      <c r="F3" s="1">
        <f t="shared" ref="F3:H3" si="1">45*F8</f>
        <v>135</v>
      </c>
      <c r="G3" s="1">
        <f t="shared" si="1"/>
        <v>180</v>
      </c>
      <c r="H3" s="1">
        <f t="shared" si="1"/>
        <v>225</v>
      </c>
      <c r="I3" s="1">
        <f>H3</f>
        <v>225</v>
      </c>
      <c r="J3" s="1">
        <f>45*2</f>
        <v>90</v>
      </c>
      <c r="K3" s="1">
        <f>J4</f>
        <v>225</v>
      </c>
      <c r="L3" s="1">
        <f>F8*45</f>
        <v>135</v>
      </c>
      <c r="M3" s="1">
        <f>L4</f>
        <v>225</v>
      </c>
      <c r="Q3" s="46" t="s">
        <v>350</v>
      </c>
      <c r="R3" s="90">
        <f>R2</f>
        <v>0.94699999999999995</v>
      </c>
      <c r="AH3" s="94">
        <f>M23-M22</f>
        <v>6.9444444444444198E-3</v>
      </c>
      <c r="AI3" s="95">
        <f>T21-T18</f>
        <v>6.597222222222221E-2</v>
      </c>
      <c r="AJ3" s="94">
        <f>AH3</f>
        <v>6.9444444444444198E-3</v>
      </c>
      <c r="AK3" s="95">
        <f>AC23-AC20</f>
        <v>0.10069444444444442</v>
      </c>
    </row>
    <row r="4" spans="1:37">
      <c r="B4" s="1">
        <v>20</v>
      </c>
      <c r="D4" s="1">
        <v>20</v>
      </c>
      <c r="E4" s="1">
        <v>0</v>
      </c>
      <c r="F4" s="1">
        <v>0</v>
      </c>
      <c r="G4" s="1">
        <v>0</v>
      </c>
      <c r="H4" s="1">
        <f>F3</f>
        <v>135</v>
      </c>
      <c r="I4" s="1">
        <f>H4</f>
        <v>135</v>
      </c>
      <c r="J4" s="1">
        <f>I3</f>
        <v>225</v>
      </c>
      <c r="K4" s="1">
        <f t="shared" ref="K4:K5" si="2">J5</f>
        <v>135</v>
      </c>
      <c r="L4" s="1">
        <f>H8*45</f>
        <v>225</v>
      </c>
      <c r="M4" s="1">
        <f>K4</f>
        <v>135</v>
      </c>
      <c r="Q4" s="46" t="s">
        <v>351</v>
      </c>
      <c r="R4" s="90">
        <v>0.79</v>
      </c>
      <c r="AH4" s="94">
        <f>M23-M22</f>
        <v>6.9444444444444198E-3</v>
      </c>
      <c r="AI4" s="95">
        <f>Z23-Z21</f>
        <v>6.597222222222221E-2</v>
      </c>
      <c r="AJ4" s="94">
        <f>AJ3</f>
        <v>6.9444444444444198E-3</v>
      </c>
      <c r="AK4" s="95">
        <f>AG23-AG21</f>
        <v>6.597222222222221E-2</v>
      </c>
    </row>
    <row r="5" spans="1:37">
      <c r="B5" s="1">
        <v>15</v>
      </c>
      <c r="D5" s="1">
        <v>15</v>
      </c>
      <c r="H5" s="1">
        <f>H2-H4</f>
        <v>110</v>
      </c>
      <c r="I5" s="1">
        <f>I2-I4</f>
        <v>110</v>
      </c>
      <c r="J5" s="1">
        <f>I4</f>
        <v>135</v>
      </c>
      <c r="K5" s="1">
        <f t="shared" si="2"/>
        <v>90</v>
      </c>
      <c r="L5" s="1">
        <v>115</v>
      </c>
      <c r="M5" s="1">
        <f t="shared" ref="M5" si="3">L6</f>
        <v>110</v>
      </c>
      <c r="AH5" s="94">
        <f>AH4</f>
        <v>6.9444444444444198E-3</v>
      </c>
      <c r="AI5" s="95"/>
      <c r="AJ5" s="94">
        <f>AJ4</f>
        <v>6.9444444444444198E-3</v>
      </c>
      <c r="AK5" s="95"/>
    </row>
    <row r="6" spans="1:37">
      <c r="B6" s="1">
        <v>10</v>
      </c>
      <c r="D6" s="1">
        <v>10</v>
      </c>
      <c r="J6" s="1">
        <f>J4-J5</f>
        <v>90</v>
      </c>
      <c r="K6" s="1">
        <f>J3</f>
        <v>90</v>
      </c>
      <c r="L6" s="1">
        <f>L4-L5</f>
        <v>110</v>
      </c>
      <c r="M6" s="1">
        <f>L3</f>
        <v>135</v>
      </c>
      <c r="N6" s="96" t="s">
        <v>352</v>
      </c>
      <c r="O6" s="97"/>
      <c r="P6" s="97"/>
      <c r="Q6" s="98"/>
      <c r="R6" s="96" t="s">
        <v>353</v>
      </c>
      <c r="S6" s="97"/>
      <c r="T6" s="97"/>
      <c r="U6" s="98"/>
      <c r="V6" s="96" t="s">
        <v>354</v>
      </c>
      <c r="W6" s="97"/>
      <c r="X6" s="97"/>
      <c r="Y6" s="98"/>
      <c r="Z6" s="96" t="s">
        <v>355</v>
      </c>
      <c r="AA6" s="97"/>
      <c r="AB6" s="97"/>
      <c r="AC6" s="98"/>
      <c r="AD6" s="96" t="s">
        <v>356</v>
      </c>
      <c r="AE6" s="97"/>
      <c r="AF6" s="97"/>
      <c r="AG6" s="98"/>
      <c r="AI6" s="99"/>
      <c r="AK6" s="95"/>
    </row>
    <row r="7" spans="1:37">
      <c r="B7" s="96" t="s">
        <v>357</v>
      </c>
      <c r="D7" s="96" t="s">
        <v>358</v>
      </c>
      <c r="E7" s="100"/>
      <c r="F7" s="100"/>
      <c r="G7" s="100"/>
      <c r="H7" s="100"/>
      <c r="J7" s="100"/>
      <c r="K7" s="100"/>
      <c r="L7" s="100"/>
      <c r="M7" s="100"/>
      <c r="N7" s="91" t="str">
        <f>$T$1</f>
        <v>1 BTa</v>
      </c>
      <c r="O7" s="91" t="str">
        <f t="shared" ref="O7:P7" si="4">$T$1</f>
        <v>1 BTa</v>
      </c>
      <c r="P7" s="91" t="str">
        <f t="shared" si="4"/>
        <v>1 BTa</v>
      </c>
      <c r="Q7" s="91" t="str">
        <f>W1</f>
        <v>4 BTa</v>
      </c>
      <c r="R7" s="91" t="str">
        <f>Y1</f>
        <v>2 ZSZ</v>
      </c>
      <c r="S7" s="91" t="str">
        <f>R7</f>
        <v>2 ZSZ</v>
      </c>
      <c r="T7" s="91" t="str">
        <f>Q7</f>
        <v>4 BTa</v>
      </c>
      <c r="U7" s="91" t="str">
        <f>X1</f>
        <v>4 BTb</v>
      </c>
      <c r="V7" s="101" t="str">
        <f>V1</f>
        <v>3 BTa</v>
      </c>
      <c r="W7" s="101" t="str">
        <f>V7</f>
        <v>3 BTa</v>
      </c>
      <c r="X7" s="101" t="str">
        <f>U1</f>
        <v>2 BTa</v>
      </c>
      <c r="Y7" s="101" t="str">
        <f>X7</f>
        <v>2 BTa</v>
      </c>
      <c r="Z7" s="91" t="str">
        <f>Y1</f>
        <v>2 ZSZ</v>
      </c>
      <c r="AA7" s="101" t="str">
        <f>Z7</f>
        <v>2 ZSZ</v>
      </c>
      <c r="AB7" s="101" t="str">
        <f>Z1</f>
        <v>3 ZSZ</v>
      </c>
      <c r="AC7" s="101" t="str">
        <f>AB7</f>
        <v>3 ZSZ</v>
      </c>
      <c r="AD7" s="91" t="str">
        <f>Y1</f>
        <v>2 ZSZ</v>
      </c>
      <c r="AE7" s="101" t="str">
        <f>AD7</f>
        <v>2 ZSZ</v>
      </c>
      <c r="AF7" s="101" t="str">
        <f>AB7</f>
        <v>3 ZSZ</v>
      </c>
      <c r="AG7" s="101" t="str">
        <f>AF7</f>
        <v>3 ZSZ</v>
      </c>
      <c r="AI7" s="102">
        <f>SUM(AI2:AI6)-SUM(AH2:AH6)</f>
        <v>0.32986111111111094</v>
      </c>
      <c r="AK7" s="102">
        <f>SUM(AK2:AK6)-SUM(AJ2:AJ6)</f>
        <v>0.32638888888888884</v>
      </c>
    </row>
    <row r="8" spans="1:37">
      <c r="A8" s="103"/>
      <c r="B8" s="103" t="s">
        <v>359</v>
      </c>
      <c r="C8" s="103"/>
      <c r="D8" s="103" t="s">
        <v>359</v>
      </c>
      <c r="E8" s="104">
        <v>2</v>
      </c>
      <c r="F8" s="104">
        <v>3</v>
      </c>
      <c r="G8" s="104">
        <v>4</v>
      </c>
      <c r="H8" s="104">
        <v>5</v>
      </c>
      <c r="I8" s="104">
        <v>10</v>
      </c>
      <c r="J8" s="104">
        <v>7</v>
      </c>
      <c r="K8" s="104">
        <v>7</v>
      </c>
      <c r="L8" s="104">
        <v>8</v>
      </c>
      <c r="M8" s="104">
        <v>8</v>
      </c>
      <c r="N8" s="105" t="s">
        <v>360</v>
      </c>
      <c r="O8" s="105" t="s">
        <v>361</v>
      </c>
      <c r="P8" s="105" t="s">
        <v>362</v>
      </c>
      <c r="Q8" s="105" t="s">
        <v>360</v>
      </c>
      <c r="R8" s="105" t="s">
        <v>360</v>
      </c>
      <c r="S8" s="105" t="s">
        <v>361</v>
      </c>
      <c r="T8" s="105" t="s">
        <v>360</v>
      </c>
      <c r="U8" s="105" t="s">
        <v>360</v>
      </c>
      <c r="V8" s="105" t="s">
        <v>360</v>
      </c>
      <c r="W8" s="105" t="s">
        <v>361</v>
      </c>
      <c r="X8" s="105" t="s">
        <v>360</v>
      </c>
      <c r="Y8" s="105" t="s">
        <v>361</v>
      </c>
      <c r="Z8" s="105" t="s">
        <v>360</v>
      </c>
      <c r="AA8" s="105" t="s">
        <v>361</v>
      </c>
      <c r="AB8" s="105" t="s">
        <v>360</v>
      </c>
      <c r="AC8" s="105" t="s">
        <v>361</v>
      </c>
      <c r="AD8" s="105" t="s">
        <v>360</v>
      </c>
      <c r="AE8" s="105" t="s">
        <v>361</v>
      </c>
      <c r="AF8" s="105" t="s">
        <v>360</v>
      </c>
      <c r="AG8" s="105" t="s">
        <v>361</v>
      </c>
      <c r="AI8">
        <f>(45*10)/60</f>
        <v>7.5</v>
      </c>
      <c r="AK8">
        <f>AI8</f>
        <v>7.5</v>
      </c>
    </row>
    <row r="9" spans="1:37">
      <c r="A9" s="106">
        <v>1</v>
      </c>
      <c r="B9" s="89">
        <f>Plan!C4</f>
        <v>0.2951388888888889</v>
      </c>
      <c r="C9" s="106">
        <v>1</v>
      </c>
      <c r="D9" s="89">
        <v>0.29166666666666669</v>
      </c>
      <c r="E9" s="89">
        <f>D9</f>
        <v>0.29166666666666669</v>
      </c>
      <c r="F9" s="89">
        <f>E9</f>
        <v>0.29166666666666669</v>
      </c>
      <c r="G9" s="89">
        <f>F9</f>
        <v>0.29166666666666669</v>
      </c>
      <c r="H9" s="89">
        <f>F9</f>
        <v>0.29166666666666669</v>
      </c>
      <c r="I9" s="89">
        <v>0.29166666666666669</v>
      </c>
      <c r="J9" s="89">
        <f>I9</f>
        <v>0.29166666666666669</v>
      </c>
      <c r="K9" s="89">
        <f>J9</f>
        <v>0.29166666666666669</v>
      </c>
      <c r="L9" s="89">
        <f>K9</f>
        <v>0.29166666666666669</v>
      </c>
      <c r="M9" s="89">
        <f>L9</f>
        <v>0.29166666666666669</v>
      </c>
      <c r="N9" s="107">
        <f>$E$9</f>
        <v>0.29166666666666669</v>
      </c>
      <c r="O9" s="107">
        <f>$E$9</f>
        <v>0.29166666666666669</v>
      </c>
      <c r="P9" s="108"/>
      <c r="Q9" s="95">
        <f t="shared" ref="Q9:AG9" si="5">$E$9</f>
        <v>0.29166666666666669</v>
      </c>
      <c r="R9" s="109">
        <f t="shared" si="5"/>
        <v>0.29166666666666669</v>
      </c>
      <c r="S9" s="109">
        <f t="shared" si="5"/>
        <v>0.29166666666666669</v>
      </c>
      <c r="T9" s="108"/>
      <c r="U9" s="95">
        <f t="shared" si="5"/>
        <v>0.29166666666666669</v>
      </c>
      <c r="V9" s="110">
        <f t="shared" si="5"/>
        <v>0.29166666666666669</v>
      </c>
      <c r="W9" s="110">
        <f t="shared" si="5"/>
        <v>0.29166666666666669</v>
      </c>
      <c r="X9" s="109">
        <f t="shared" si="5"/>
        <v>0.29166666666666669</v>
      </c>
      <c r="Y9" s="109">
        <f t="shared" si="5"/>
        <v>0.29166666666666669</v>
      </c>
      <c r="Z9" s="111">
        <f t="shared" si="5"/>
        <v>0.29166666666666669</v>
      </c>
      <c r="AA9" s="111">
        <f t="shared" si="5"/>
        <v>0.29166666666666669</v>
      </c>
      <c r="AB9" s="110">
        <f t="shared" si="5"/>
        <v>0.29166666666666669</v>
      </c>
      <c r="AC9" s="110">
        <f t="shared" si="5"/>
        <v>0.29166666666666669</v>
      </c>
      <c r="AD9" s="109">
        <f t="shared" si="5"/>
        <v>0.29166666666666669</v>
      </c>
      <c r="AE9" s="109">
        <f t="shared" si="5"/>
        <v>0.29166666666666669</v>
      </c>
      <c r="AF9" s="110">
        <f t="shared" si="5"/>
        <v>0.29166666666666669</v>
      </c>
      <c r="AG9" s="110">
        <f t="shared" si="5"/>
        <v>0.29166666666666669</v>
      </c>
    </row>
    <row r="10" spans="1:37">
      <c r="B10" s="89">
        <f>Plan!D4</f>
        <v>0.3263888888888889</v>
      </c>
      <c r="C10" s="106"/>
      <c r="D10" s="89">
        <f>D9+TIME(0,30,0)</f>
        <v>0.3125</v>
      </c>
      <c r="E10" s="112"/>
      <c r="F10" s="112"/>
      <c r="G10" s="112"/>
      <c r="H10" s="112"/>
      <c r="J10" s="112"/>
      <c r="K10" s="112"/>
      <c r="L10" s="112"/>
      <c r="M10" s="112"/>
      <c r="N10" s="107"/>
      <c r="O10" s="107"/>
      <c r="P10" s="108"/>
      <c r="Q10" s="95"/>
      <c r="R10" s="109"/>
      <c r="S10" s="109"/>
      <c r="T10" s="108"/>
      <c r="U10" s="95"/>
      <c r="V10" s="110"/>
      <c r="W10" s="110"/>
      <c r="X10" s="109"/>
      <c r="Y10" s="109"/>
      <c r="Z10" s="111"/>
      <c r="AA10" s="111"/>
      <c r="AB10" s="110"/>
      <c r="AC10" s="110"/>
      <c r="AD10" s="109"/>
      <c r="AE10" s="109"/>
      <c r="AF10" s="110"/>
      <c r="AG10" s="110"/>
      <c r="AI10" s="102"/>
    </row>
    <row r="11" spans="1:37">
      <c r="A11" s="106">
        <v>2</v>
      </c>
      <c r="B11" s="89">
        <f>Plan!C5</f>
        <v>0.33333333333333331</v>
      </c>
      <c r="C11" s="106">
        <v>2</v>
      </c>
      <c r="D11" s="89">
        <f t="shared" ref="D11:D26" si="6">D10+TIME(0,30,0)</f>
        <v>0.33333333333333331</v>
      </c>
      <c r="E11" s="112"/>
      <c r="F11" s="112"/>
      <c r="G11" s="112"/>
      <c r="H11" s="112"/>
      <c r="J11" s="112"/>
      <c r="K11" s="112"/>
      <c r="L11" s="112"/>
      <c r="M11" s="112"/>
      <c r="N11" s="107"/>
      <c r="O11" s="107"/>
      <c r="P11" s="108"/>
      <c r="Q11" s="95"/>
      <c r="R11" s="109"/>
      <c r="S11" s="109"/>
      <c r="T11" s="108"/>
      <c r="U11" s="95"/>
      <c r="V11" s="110"/>
      <c r="W11" s="110"/>
      <c r="X11" s="109"/>
      <c r="Y11" s="109"/>
      <c r="Z11" s="111"/>
      <c r="AA11" s="111"/>
      <c r="AB11" s="110"/>
      <c r="AC11" s="110"/>
      <c r="AD11" s="109"/>
      <c r="AE11" s="109"/>
      <c r="AF11" s="110"/>
      <c r="AG11" s="110"/>
    </row>
    <row r="12" spans="1:37">
      <c r="B12" s="89">
        <f>Plan!D5</f>
        <v>0.36458333333333331</v>
      </c>
      <c r="C12" s="106"/>
      <c r="D12" s="89">
        <f t="shared" si="6"/>
        <v>0.35416666666666663</v>
      </c>
      <c r="E12" s="89">
        <f>E9+TIME(0,E3,0)</f>
        <v>0.35416666666666669</v>
      </c>
      <c r="J12" s="89">
        <f>J9+TIME(0,J3,0)</f>
        <v>0.35416666666666669</v>
      </c>
      <c r="N12" s="107" t="s">
        <v>303</v>
      </c>
      <c r="O12" s="107" t="s">
        <v>363</v>
      </c>
      <c r="P12" s="108"/>
      <c r="Q12" s="95"/>
      <c r="R12" s="109"/>
      <c r="S12" s="109"/>
      <c r="T12" s="108"/>
      <c r="U12" s="95"/>
      <c r="V12" s="110" t="s">
        <v>364</v>
      </c>
      <c r="W12" s="110" t="s">
        <v>363</v>
      </c>
      <c r="X12" s="109"/>
      <c r="Y12" s="109"/>
      <c r="Z12" s="111"/>
      <c r="AA12" s="111"/>
      <c r="AB12" s="110"/>
      <c r="AC12" s="110"/>
      <c r="AD12" s="109"/>
      <c r="AE12" s="109"/>
      <c r="AF12" s="110"/>
      <c r="AG12" s="110"/>
    </row>
    <row r="13" spans="1:37">
      <c r="A13" s="106">
        <v>3</v>
      </c>
      <c r="B13" s="89">
        <f>Plan!C6</f>
        <v>0.37152777777777773</v>
      </c>
      <c r="C13" s="106">
        <v>3</v>
      </c>
      <c r="D13" s="89">
        <f t="shared" si="6"/>
        <v>0.37499999999999994</v>
      </c>
      <c r="E13" s="89">
        <f>E12+TIME(0,$D$6,0)</f>
        <v>0.3611111111111111</v>
      </c>
      <c r="F13" s="89">
        <f>F9+TIME(0,F3,0)</f>
        <v>0.38541666666666669</v>
      </c>
      <c r="H13" s="89">
        <f>H9+TIME(0,H4,0)</f>
        <v>0.38541666666666669</v>
      </c>
      <c r="I13" s="89">
        <f>I9+TIME(0,I4,0)</f>
        <v>0.38541666666666669</v>
      </c>
      <c r="J13" s="89">
        <f>J12+TIME(0,$D$5,0)</f>
        <v>0.36458333333333337</v>
      </c>
      <c r="K13" s="89">
        <f>K9+TIME(0,K4,0)</f>
        <v>0.38541666666666669</v>
      </c>
      <c r="L13" s="89">
        <f>L9+TIME(0,L3,0)</f>
        <v>0.38541666666666669</v>
      </c>
      <c r="M13" s="89">
        <f>M9+TIME(0,M4,0)</f>
        <v>0.38541666666666669</v>
      </c>
      <c r="N13" s="107" t="s">
        <v>363</v>
      </c>
      <c r="O13" s="107" t="s">
        <v>303</v>
      </c>
      <c r="P13" s="108"/>
      <c r="Q13" s="95"/>
      <c r="R13" s="109" t="s">
        <v>364</v>
      </c>
      <c r="S13" s="109" t="s">
        <v>363</v>
      </c>
      <c r="T13" s="108"/>
      <c r="U13" s="95" t="s">
        <v>365</v>
      </c>
      <c r="V13" s="110" t="s">
        <v>363</v>
      </c>
      <c r="W13" s="110" t="s">
        <v>364</v>
      </c>
      <c r="X13" s="109" t="s">
        <v>366</v>
      </c>
      <c r="Y13" s="109" t="s">
        <v>365</v>
      </c>
      <c r="Z13" s="111" t="s">
        <v>367</v>
      </c>
      <c r="AA13" s="111" t="s">
        <v>364</v>
      </c>
      <c r="AB13" s="110" t="s">
        <v>363</v>
      </c>
      <c r="AC13" s="110" t="s">
        <v>365</v>
      </c>
      <c r="AD13" s="109" t="s">
        <v>364</v>
      </c>
      <c r="AE13" s="109" t="s">
        <v>363</v>
      </c>
      <c r="AF13" s="110" t="s">
        <v>368</v>
      </c>
      <c r="AG13" s="110" t="s">
        <v>367</v>
      </c>
    </row>
    <row r="14" spans="1:37">
      <c r="B14" s="89">
        <f>Plan!D6</f>
        <v>0.40277777777777773</v>
      </c>
      <c r="C14" s="106"/>
      <c r="D14" s="89">
        <f t="shared" si="6"/>
        <v>0.39583333333333326</v>
      </c>
      <c r="E14" s="112"/>
      <c r="F14" s="89">
        <f>F13+TIME(0,$D$6,0)</f>
        <v>0.3923611111111111</v>
      </c>
      <c r="H14" s="89">
        <f>H13+TIME(0,$D$4,0)</f>
        <v>0.39930555555555558</v>
      </c>
      <c r="I14" s="89">
        <f>I13+TIME(0,$D$4,0)</f>
        <v>0.39930555555555558</v>
      </c>
      <c r="J14"/>
      <c r="K14" s="89">
        <f>K13+TIME(0,$D$4,0)</f>
        <v>0.39930555555555558</v>
      </c>
      <c r="L14" s="89">
        <f>L13+TIME(0,$D$4,0)</f>
        <v>0.39930555555555558</v>
      </c>
      <c r="M14" s="89">
        <f>M13+TIME(0,$D$4,0)</f>
        <v>0.39930555555555558</v>
      </c>
      <c r="N14" s="107"/>
      <c r="O14" s="107"/>
      <c r="P14" s="108"/>
      <c r="Q14" s="95"/>
      <c r="R14" s="109" t="s">
        <v>363</v>
      </c>
      <c r="S14" s="109" t="s">
        <v>364</v>
      </c>
      <c r="T14" s="108"/>
      <c r="U14" s="95"/>
      <c r="V14" s="110"/>
      <c r="W14" s="110"/>
      <c r="X14" s="109"/>
      <c r="Y14" s="109"/>
      <c r="Z14" s="111" t="s">
        <v>364</v>
      </c>
      <c r="AA14" s="111" t="s">
        <v>367</v>
      </c>
      <c r="AB14" s="110"/>
      <c r="AC14" s="110"/>
      <c r="AD14" s="109" t="s">
        <v>363</v>
      </c>
      <c r="AE14" s="109" t="s">
        <v>364</v>
      </c>
      <c r="AF14" s="110"/>
      <c r="AG14" s="110"/>
    </row>
    <row r="15" spans="1:37">
      <c r="A15" s="106">
        <v>4</v>
      </c>
      <c r="B15" s="89">
        <f>Plan!C7</f>
        <v>0.40972222222222215</v>
      </c>
      <c r="C15" s="106">
        <v>4</v>
      </c>
      <c r="D15" s="89">
        <f t="shared" si="6"/>
        <v>0.41666666666666657</v>
      </c>
      <c r="E15" s="112"/>
      <c r="F15" s="112"/>
      <c r="G15" s="89">
        <f>G9+TIME(0,G3,0)</f>
        <v>0.41666666666666669</v>
      </c>
      <c r="H15" s="112"/>
      <c r="J15"/>
      <c r="K15" s="112"/>
      <c r="L15" s="112"/>
      <c r="M15" s="112"/>
      <c r="N15" s="107"/>
      <c r="O15" s="107"/>
      <c r="P15" s="108"/>
      <c r="Q15" s="95" t="s">
        <v>364</v>
      </c>
      <c r="R15" s="109"/>
      <c r="S15" s="109"/>
      <c r="T15" s="108"/>
      <c r="U15" s="95"/>
      <c r="V15" s="110"/>
      <c r="W15" s="110"/>
      <c r="X15" s="109"/>
      <c r="Y15" s="109"/>
      <c r="Z15" s="111"/>
      <c r="AA15" s="111"/>
      <c r="AB15" s="110"/>
      <c r="AC15" s="110"/>
      <c r="AD15" s="109"/>
      <c r="AE15" s="109"/>
      <c r="AF15" s="110"/>
      <c r="AG15" s="110"/>
    </row>
    <row r="16" spans="1:37">
      <c r="B16" s="89">
        <f>Plan!D8</f>
        <v>0.48263888888888884</v>
      </c>
      <c r="C16" s="106"/>
      <c r="D16" s="89">
        <f t="shared" si="6"/>
        <v>0.43749999999999989</v>
      </c>
      <c r="E16" s="112"/>
      <c r="F16" s="112"/>
      <c r="G16" s="89">
        <f>G15+TIME(0,$D$6,0)</f>
        <v>0.4236111111111111</v>
      </c>
      <c r="H16" s="112"/>
      <c r="J16"/>
      <c r="K16" s="112"/>
      <c r="L16" s="112"/>
      <c r="M16" s="112"/>
      <c r="N16" s="107"/>
      <c r="O16" s="107"/>
      <c r="P16" s="108"/>
      <c r="Q16" s="95"/>
      <c r="R16" s="109"/>
      <c r="S16" s="109"/>
      <c r="T16" s="108"/>
      <c r="U16" s="95"/>
      <c r="V16" s="110"/>
      <c r="W16" s="110"/>
      <c r="X16" s="109"/>
      <c r="Y16" s="109"/>
      <c r="Z16" s="111"/>
      <c r="AA16" s="111"/>
      <c r="AB16" s="110"/>
      <c r="AC16" s="110"/>
      <c r="AD16" s="109"/>
      <c r="AE16" s="109"/>
      <c r="AF16" s="110"/>
      <c r="AG16" s="110"/>
    </row>
    <row r="17" spans="1:33">
      <c r="A17" s="106">
        <v>5</v>
      </c>
      <c r="B17" s="89">
        <f>Plan!C8</f>
        <v>0.45138888888888884</v>
      </c>
      <c r="C17" s="106">
        <v>5</v>
      </c>
      <c r="D17" s="89">
        <f t="shared" si="6"/>
        <v>0.4583333333333332</v>
      </c>
      <c r="E17" s="112"/>
      <c r="F17" s="112"/>
      <c r="G17" s="112"/>
      <c r="H17" s="89">
        <f>H13+TIME(0,H5,0)</f>
        <v>0.46180555555555558</v>
      </c>
      <c r="I17" s="89">
        <f>I13+TIME(0,I5,0)</f>
        <v>0.46180555555555558</v>
      </c>
      <c r="J17" s="89">
        <f>J13+TIME(0,J5,0)</f>
        <v>0.45833333333333337</v>
      </c>
      <c r="K17" s="89">
        <f>K14+TIME(0,K5,0)</f>
        <v>0.46180555555555558</v>
      </c>
      <c r="L17" s="112"/>
      <c r="M17" s="89">
        <f>M13+TIME(0,M5,0)</f>
        <v>0.46180555555555558</v>
      </c>
      <c r="N17" s="107">
        <f>H17</f>
        <v>0.46180555555555558</v>
      </c>
      <c r="O17" s="107">
        <f>N17</f>
        <v>0.46180555555555558</v>
      </c>
      <c r="P17" s="108"/>
      <c r="Q17" s="95"/>
      <c r="R17" s="109">
        <f>H17</f>
        <v>0.46180555555555558</v>
      </c>
      <c r="S17" s="109">
        <f>R17</f>
        <v>0.46180555555555558</v>
      </c>
      <c r="T17" s="108"/>
      <c r="U17" s="95"/>
      <c r="V17" s="110">
        <f t="shared" ref="V17:AC17" si="7">$M$17</f>
        <v>0.46180555555555558</v>
      </c>
      <c r="W17" s="110">
        <f t="shared" si="7"/>
        <v>0.46180555555555558</v>
      </c>
      <c r="X17" s="109">
        <f t="shared" si="7"/>
        <v>0.46180555555555558</v>
      </c>
      <c r="Y17" s="109">
        <f t="shared" si="7"/>
        <v>0.46180555555555558</v>
      </c>
      <c r="Z17" s="111">
        <f t="shared" si="7"/>
        <v>0.46180555555555558</v>
      </c>
      <c r="AA17" s="111">
        <f t="shared" si="7"/>
        <v>0.46180555555555558</v>
      </c>
      <c r="AB17" s="110">
        <f t="shared" si="7"/>
        <v>0.46180555555555558</v>
      </c>
      <c r="AC17" s="110">
        <f t="shared" si="7"/>
        <v>0.46180555555555558</v>
      </c>
      <c r="AD17" s="109">
        <f>AC17</f>
        <v>0.46180555555555558</v>
      </c>
      <c r="AE17" s="109">
        <f>AD17</f>
        <v>0.46180555555555558</v>
      </c>
      <c r="AF17" s="110">
        <f t="shared" ref="AF17:AG17" si="8">$M$17</f>
        <v>0.46180555555555558</v>
      </c>
      <c r="AG17" s="110">
        <f t="shared" si="8"/>
        <v>0.46180555555555558</v>
      </c>
    </row>
    <row r="18" spans="1:33">
      <c r="B18" s="89">
        <f>Plan!D8</f>
        <v>0.48263888888888884</v>
      </c>
      <c r="C18" s="106"/>
      <c r="D18" s="89">
        <f t="shared" si="6"/>
        <v>0.47916666666666652</v>
      </c>
      <c r="E18" s="112"/>
      <c r="F18" s="112"/>
      <c r="G18" s="112"/>
      <c r="H18" s="89">
        <f>H17+TIME(0,$D$6,0)</f>
        <v>0.46875</v>
      </c>
      <c r="I18" s="89">
        <f>I17+TIME(0,$D$5,0)</f>
        <v>0.47222222222222227</v>
      </c>
      <c r="J18" s="89">
        <f>J17+TIME(0,$D$4,0)</f>
        <v>0.47222222222222227</v>
      </c>
      <c r="K18" s="89">
        <f>K17+TIME(0,$D$5,0)</f>
        <v>0.47222222222222227</v>
      </c>
      <c r="L18" s="89">
        <f>L14+TIME(0,L5,0)</f>
        <v>0.47916666666666669</v>
      </c>
      <c r="M18" s="89">
        <f>M17+TIME(0,$D$4,0)</f>
        <v>0.47569444444444448</v>
      </c>
      <c r="N18" s="108"/>
      <c r="O18" s="108"/>
      <c r="P18" s="107">
        <f>O17+TIME(0,15,0)</f>
        <v>0.47222222222222227</v>
      </c>
      <c r="Q18" s="95"/>
      <c r="R18" s="108"/>
      <c r="S18" s="108"/>
      <c r="T18" s="95">
        <v>0.52430555555555547</v>
      </c>
      <c r="U18" s="95">
        <f>B18</f>
        <v>0.48263888888888884</v>
      </c>
      <c r="V18" s="113">
        <f>V17+TIME(0,15,0)</f>
        <v>0.47222222222222227</v>
      </c>
      <c r="W18" s="113">
        <f>V18</f>
        <v>0.47222222222222227</v>
      </c>
      <c r="X18" s="111">
        <f>W18</f>
        <v>0.47222222222222227</v>
      </c>
      <c r="Y18" s="111">
        <f>X18</f>
        <v>0.47222222222222227</v>
      </c>
      <c r="Z18" s="108"/>
      <c r="AA18" s="108"/>
      <c r="AB18" s="108"/>
      <c r="AC18" s="108"/>
      <c r="AD18" s="108"/>
      <c r="AE18" s="108"/>
      <c r="AF18" s="108"/>
      <c r="AG18" s="108"/>
    </row>
    <row r="19" spans="1:33">
      <c r="A19" s="106">
        <v>6</v>
      </c>
      <c r="B19" s="89">
        <f>Plan!C9</f>
        <v>0.48958333333333326</v>
      </c>
      <c r="C19" s="106">
        <v>6</v>
      </c>
      <c r="D19" s="89">
        <f t="shared" si="6"/>
        <v>0.49999999999999983</v>
      </c>
      <c r="E19" s="112"/>
      <c r="F19" s="112"/>
      <c r="G19" s="112"/>
      <c r="H19" s="112"/>
      <c r="J19"/>
      <c r="K19"/>
      <c r="L19" s="89">
        <f>L18+TIME(0,$D$4,0)</f>
        <v>0.49305555555555558</v>
      </c>
      <c r="M19" s="112"/>
      <c r="N19" s="108"/>
      <c r="O19" s="108"/>
      <c r="P19" s="107"/>
      <c r="Q19" s="95"/>
      <c r="R19" s="108"/>
      <c r="S19" s="108"/>
      <c r="T19" s="95"/>
      <c r="U19" s="108"/>
      <c r="V19" s="113" t="s">
        <v>363</v>
      </c>
      <c r="W19" s="113" t="s">
        <v>364</v>
      </c>
      <c r="X19" s="111" t="s">
        <v>303</v>
      </c>
      <c r="Y19" s="111" t="s">
        <v>366</v>
      </c>
      <c r="Z19" s="108"/>
      <c r="AA19" s="108"/>
      <c r="AB19" s="108"/>
      <c r="AC19" s="108"/>
      <c r="AD19" s="108"/>
      <c r="AE19" s="108"/>
      <c r="AF19" s="108"/>
      <c r="AG19" s="108"/>
    </row>
    <row r="20" spans="1:33">
      <c r="B20" s="89">
        <f>Plan!D9</f>
        <v>0.52083333333333326</v>
      </c>
      <c r="C20" s="106"/>
      <c r="D20" s="89">
        <f t="shared" si="6"/>
        <v>0.52083333333333315</v>
      </c>
      <c r="E20" s="112"/>
      <c r="F20" s="112"/>
      <c r="G20" s="112"/>
      <c r="H20" s="112"/>
      <c r="J20"/>
      <c r="K20"/>
      <c r="L20" s="112"/>
      <c r="M20" s="112"/>
      <c r="N20" s="108"/>
      <c r="O20" s="108"/>
      <c r="P20" s="107"/>
      <c r="Q20" s="95">
        <f>D20</f>
        <v>0.52083333333333315</v>
      </c>
      <c r="R20" s="108"/>
      <c r="S20" s="108"/>
      <c r="T20" s="95" t="s">
        <v>364</v>
      </c>
      <c r="U20" s="108"/>
      <c r="V20" s="113"/>
      <c r="W20" s="113"/>
      <c r="X20" s="111" t="s">
        <v>366</v>
      </c>
      <c r="Y20" s="111" t="s">
        <v>303</v>
      </c>
      <c r="Z20" s="108"/>
      <c r="AA20" s="108"/>
      <c r="AB20" s="108"/>
      <c r="AC20" s="95">
        <v>0.48958333333333326</v>
      </c>
      <c r="AD20" s="108"/>
      <c r="AE20" s="108"/>
      <c r="AF20" s="108"/>
      <c r="AG20" s="108"/>
    </row>
    <row r="21" spans="1:33">
      <c r="A21" s="106">
        <v>7</v>
      </c>
      <c r="B21" s="89">
        <f>Plan!C10</f>
        <v>0.52777777777777768</v>
      </c>
      <c r="C21" s="106">
        <v>7</v>
      </c>
      <c r="D21" s="89">
        <f t="shared" si="6"/>
        <v>0.54166666666666652</v>
      </c>
      <c r="E21" s="112"/>
      <c r="F21" s="112"/>
      <c r="G21" s="112"/>
      <c r="H21" s="112"/>
      <c r="J21" s="89">
        <f>J18+TIME(0,J6,0)</f>
        <v>0.53472222222222232</v>
      </c>
      <c r="K21" s="89">
        <f>K18+TIME(0,K6,0)</f>
        <v>0.53472222222222232</v>
      </c>
      <c r="L21" s="112"/>
      <c r="M21" s="112"/>
      <c r="N21" s="108"/>
      <c r="O21" s="108"/>
      <c r="P21" s="107" t="s">
        <v>363</v>
      </c>
      <c r="Q21" s="108"/>
      <c r="R21" s="108"/>
      <c r="S21" s="108"/>
      <c r="T21" s="95">
        <v>0.59027777777777768</v>
      </c>
      <c r="U21" s="108"/>
      <c r="V21" s="113">
        <f>$K$21</f>
        <v>0.53472222222222232</v>
      </c>
      <c r="W21" s="113">
        <f>$K$21</f>
        <v>0.53472222222222232</v>
      </c>
      <c r="X21" s="111"/>
      <c r="Y21" s="111"/>
      <c r="Z21" s="95">
        <v>0.52430555555555547</v>
      </c>
      <c r="AA21" s="108"/>
      <c r="AB21" s="108"/>
      <c r="AC21" s="95" t="s">
        <v>365</v>
      </c>
      <c r="AD21" s="108"/>
      <c r="AE21" s="108"/>
      <c r="AF21" s="108"/>
      <c r="AG21" s="95">
        <v>0.52430555555555547</v>
      </c>
    </row>
    <row r="22" spans="1:33">
      <c r="B22" s="89">
        <f>Plan!D10</f>
        <v>0.55902777777777768</v>
      </c>
      <c r="C22" s="106"/>
      <c r="D22" s="89">
        <f t="shared" si="6"/>
        <v>0.56249999999999989</v>
      </c>
      <c r="E22" s="112"/>
      <c r="H22" s="112"/>
      <c r="I22" s="89">
        <f>I18+TIME(0,I4,0)</f>
        <v>0.56597222222222232</v>
      </c>
      <c r="J22" s="89">
        <f>J21+TIME(0,$D$6,0)</f>
        <v>0.54166666666666674</v>
      </c>
      <c r="K22" s="89">
        <f>K21+TIME(0,$D$6,0)</f>
        <v>0.54166666666666674</v>
      </c>
      <c r="L22" s="89">
        <f>L19+TIME(0,L6,0)</f>
        <v>0.56944444444444442</v>
      </c>
      <c r="M22" s="89">
        <f>M18+TIME(0,M6,0)</f>
        <v>0.56944444444444442</v>
      </c>
      <c r="N22" s="108"/>
      <c r="O22" s="108"/>
      <c r="P22" s="107" t="s">
        <v>303</v>
      </c>
      <c r="Q22" s="108"/>
      <c r="R22" s="108"/>
      <c r="S22" s="108"/>
      <c r="T22" s="108"/>
      <c r="U22" s="108"/>
      <c r="V22" s="108"/>
      <c r="W22" s="108"/>
      <c r="X22" s="111">
        <f>M22</f>
        <v>0.56944444444444442</v>
      </c>
      <c r="Y22" s="111">
        <f>X22</f>
        <v>0.56944444444444442</v>
      </c>
      <c r="Z22" s="95" t="s">
        <v>364</v>
      </c>
      <c r="AA22" s="108"/>
      <c r="AB22" s="108"/>
      <c r="AC22" s="95"/>
      <c r="AD22" s="108"/>
      <c r="AE22" s="108"/>
      <c r="AF22" s="108"/>
      <c r="AG22" s="95" t="s">
        <v>365</v>
      </c>
    </row>
    <row r="23" spans="1:33">
      <c r="A23" s="106">
        <v>8</v>
      </c>
      <c r="B23" s="89">
        <f>Plan!C11</f>
        <v>0.5659722222222221</v>
      </c>
      <c r="C23" s="106">
        <v>8</v>
      </c>
      <c r="D23" s="89">
        <f t="shared" si="6"/>
        <v>0.58333333333333326</v>
      </c>
      <c r="E23" s="112"/>
      <c r="F23" s="112"/>
      <c r="G23" s="112"/>
      <c r="H23" s="112"/>
      <c r="I23" s="89">
        <f>I22+TIME(0,$D$4,0)</f>
        <v>0.57986111111111116</v>
      </c>
      <c r="J23" s="112"/>
      <c r="K23" s="112"/>
      <c r="L23" s="89">
        <f>L22+TIME(0,$D$6,0)</f>
        <v>0.57638888888888884</v>
      </c>
      <c r="M23" s="89">
        <f>M22+TIME(0,$D$6,0)</f>
        <v>0.57638888888888884</v>
      </c>
      <c r="N23" s="108"/>
      <c r="O23" s="108"/>
      <c r="P23" s="107"/>
      <c r="Q23" s="108"/>
      <c r="R23" s="108"/>
      <c r="S23" s="108"/>
      <c r="T23" s="108"/>
      <c r="U23" s="108"/>
      <c r="V23" s="108"/>
      <c r="W23" s="108"/>
      <c r="X23" s="108"/>
      <c r="Y23" s="108"/>
      <c r="Z23" s="95">
        <v>0.59027777777777768</v>
      </c>
      <c r="AA23" s="108"/>
      <c r="AB23" s="108"/>
      <c r="AC23" s="95">
        <v>0.59027777777777768</v>
      </c>
      <c r="AD23" s="108"/>
      <c r="AE23" s="108"/>
      <c r="AF23" s="108"/>
      <c r="AG23" s="95">
        <v>0.59027777777777768</v>
      </c>
    </row>
    <row r="24" spans="1:33">
      <c r="B24" s="89">
        <f>Plan!D11</f>
        <v>0.5972222222222221</v>
      </c>
      <c r="C24" s="106"/>
      <c r="D24" s="89">
        <f t="shared" si="6"/>
        <v>0.60416666666666663</v>
      </c>
      <c r="E24" s="112"/>
      <c r="F24" s="112"/>
      <c r="G24" s="112"/>
      <c r="H24" s="112"/>
      <c r="J24" s="112"/>
      <c r="K24" s="112"/>
      <c r="L24" s="112"/>
      <c r="M24" s="112"/>
      <c r="N24" s="108"/>
      <c r="O24" s="108"/>
      <c r="P24" s="107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</row>
    <row r="25" spans="1:33">
      <c r="A25" s="106">
        <v>9</v>
      </c>
      <c r="B25" s="89">
        <f>Plan!C12</f>
        <v>0.60416666666666652</v>
      </c>
      <c r="C25" s="106">
        <v>9</v>
      </c>
      <c r="D25" s="89">
        <f t="shared" si="6"/>
        <v>0.625</v>
      </c>
      <c r="E25" s="112"/>
      <c r="F25" s="112"/>
      <c r="G25" s="112"/>
      <c r="H25" s="112"/>
      <c r="I25" s="89">
        <f>I22+TIME(0,I5,0)</f>
        <v>0.64236111111111116</v>
      </c>
      <c r="J25" s="112"/>
      <c r="K25" s="112"/>
      <c r="L25" s="112"/>
      <c r="M25" s="112"/>
      <c r="N25" s="108"/>
      <c r="O25" s="108"/>
      <c r="P25" s="107">
        <f>I25</f>
        <v>0.64236111111111116</v>
      </c>
      <c r="Q25" s="108"/>
      <c r="R25" s="108"/>
      <c r="S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</row>
    <row r="26" spans="1:33">
      <c r="B26" s="89">
        <f>Plan!D12</f>
        <v>0.63541666666666652</v>
      </c>
      <c r="C26" s="106"/>
      <c r="D26" s="89">
        <f t="shared" si="6"/>
        <v>0.64583333333333337</v>
      </c>
      <c r="E26" s="112"/>
      <c r="F26" s="112"/>
      <c r="G26" s="112"/>
      <c r="H26" s="112"/>
      <c r="I26" s="89">
        <f>I25+TIME(0,$D$6,0)</f>
        <v>0.64930555555555558</v>
      </c>
      <c r="J26" s="112"/>
      <c r="K26" s="112"/>
      <c r="L26" s="112"/>
      <c r="M26" s="112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</row>
    <row r="27" spans="1:33">
      <c r="E27" s="112"/>
      <c r="F27" s="112"/>
      <c r="G27" s="112"/>
      <c r="H27" s="112"/>
      <c r="J27" s="112"/>
      <c r="K27" s="112"/>
      <c r="L27" s="112"/>
      <c r="M27" s="112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</row>
    <row r="28" spans="1:33">
      <c r="B28" s="115" t="s">
        <v>369</v>
      </c>
      <c r="C28" s="116"/>
      <c r="D28" s="116"/>
      <c r="E28" s="116"/>
      <c r="F28" s="116"/>
      <c r="G28" s="116"/>
      <c r="H28" s="116"/>
      <c r="I28" s="117"/>
      <c r="J28" s="116"/>
      <c r="K28" s="116"/>
      <c r="L28" s="116"/>
      <c r="M28" s="116"/>
      <c r="N28" s="118">
        <v>4</v>
      </c>
      <c r="O28" s="118">
        <f>N28</f>
        <v>4</v>
      </c>
      <c r="P28" s="118">
        <f>O28</f>
        <v>4</v>
      </c>
      <c r="Q28" s="119"/>
      <c r="R28" s="119"/>
      <c r="S28" s="119"/>
      <c r="T28" s="119"/>
      <c r="U28" s="119"/>
      <c r="V28" s="119"/>
      <c r="W28" s="119"/>
      <c r="X28" s="118">
        <v>3</v>
      </c>
      <c r="Y28" s="118">
        <v>3</v>
      </c>
      <c r="Z28" s="118">
        <v>5</v>
      </c>
      <c r="AA28" s="118">
        <v>5</v>
      </c>
      <c r="AB28" s="119"/>
      <c r="AC28" s="119"/>
      <c r="AD28" s="119"/>
      <c r="AE28" s="119"/>
      <c r="AF28" s="119"/>
      <c r="AG28" s="120"/>
    </row>
    <row r="29" spans="1:33" ht="15" thickBot="1">
      <c r="B29" s="121" t="s">
        <v>370</v>
      </c>
      <c r="C29" s="122"/>
      <c r="D29" s="122"/>
      <c r="E29" s="122"/>
      <c r="F29" s="122"/>
      <c r="G29" s="122"/>
      <c r="H29" s="122"/>
      <c r="I29" s="68"/>
      <c r="J29" s="122"/>
      <c r="K29" s="122"/>
      <c r="L29" s="122"/>
      <c r="M29" s="122"/>
      <c r="N29" s="123"/>
      <c r="O29" s="123"/>
      <c r="P29" s="123"/>
      <c r="Q29" s="123"/>
      <c r="R29" s="124">
        <v>5</v>
      </c>
      <c r="S29" s="124">
        <f>R29</f>
        <v>5</v>
      </c>
      <c r="T29" s="123"/>
      <c r="U29" s="123"/>
      <c r="V29" s="124">
        <v>5</v>
      </c>
      <c r="W29" s="124">
        <v>5</v>
      </c>
      <c r="X29" s="124">
        <v>5</v>
      </c>
      <c r="Y29" s="124">
        <v>5</v>
      </c>
      <c r="Z29" s="123"/>
      <c r="AA29" s="123"/>
      <c r="AB29" s="123"/>
      <c r="AC29" s="123"/>
      <c r="AD29" s="124">
        <v>5</v>
      </c>
      <c r="AE29" s="124">
        <v>5</v>
      </c>
      <c r="AF29" s="123"/>
      <c r="AG29" s="125"/>
    </row>
    <row r="30" spans="1:33" ht="15" thickBot="1">
      <c r="B30" s="126" t="s">
        <v>371</v>
      </c>
      <c r="C30" s="122"/>
      <c r="D30" s="127">
        <f>COUNT(N28:AG32)</f>
        <v>21</v>
      </c>
      <c r="E30" s="122"/>
      <c r="F30" s="122"/>
      <c r="G30" s="122"/>
      <c r="H30" s="122"/>
      <c r="I30" s="68"/>
      <c r="J30" s="122"/>
      <c r="K30" s="122"/>
      <c r="L30" s="122"/>
      <c r="M30" s="122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8">
        <v>5</v>
      </c>
      <c r="AC30" s="128">
        <v>5</v>
      </c>
      <c r="AD30" s="123"/>
      <c r="AE30" s="123"/>
      <c r="AF30" s="128">
        <v>5</v>
      </c>
      <c r="AG30" s="128">
        <v>5</v>
      </c>
    </row>
    <row r="31" spans="1:33">
      <c r="B31" s="129" t="s">
        <v>372</v>
      </c>
      <c r="C31" s="122"/>
      <c r="D31" s="122"/>
      <c r="E31" s="122"/>
      <c r="F31" s="122"/>
      <c r="G31" s="122"/>
      <c r="H31" s="122"/>
      <c r="I31" s="68"/>
      <c r="J31" s="122"/>
      <c r="K31" s="122"/>
      <c r="L31" s="122"/>
      <c r="M31" s="122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5"/>
    </row>
    <row r="32" spans="1:33">
      <c r="B32" s="130" t="s">
        <v>373</v>
      </c>
      <c r="C32" s="131"/>
      <c r="D32" s="131"/>
      <c r="E32" s="131"/>
      <c r="F32" s="131"/>
      <c r="G32" s="131"/>
      <c r="H32" s="131"/>
      <c r="I32" s="132"/>
      <c r="J32" s="131"/>
      <c r="K32" s="131"/>
      <c r="L32" s="131"/>
      <c r="M32" s="131"/>
      <c r="N32" s="133"/>
      <c r="O32" s="133"/>
      <c r="P32" s="133"/>
      <c r="Q32" s="134">
        <v>5</v>
      </c>
      <c r="R32" s="135"/>
      <c r="S32" s="135"/>
      <c r="T32" s="135"/>
      <c r="U32" s="134">
        <v>5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6"/>
    </row>
    <row r="33" spans="2:33" ht="6.75" customHeight="1"/>
    <row r="34" spans="2:33">
      <c r="B34" s="115" t="s">
        <v>369</v>
      </c>
      <c r="C34" s="116"/>
      <c r="D34" s="116"/>
      <c r="E34" s="116"/>
      <c r="F34" s="116"/>
      <c r="G34" s="116"/>
      <c r="H34" s="116"/>
      <c r="I34" s="117"/>
      <c r="J34" s="116"/>
      <c r="K34" s="116"/>
      <c r="L34" s="116"/>
      <c r="M34" s="116"/>
      <c r="N34" s="137">
        <f t="shared" ref="N34:O34" si="9">N28</f>
        <v>4</v>
      </c>
      <c r="O34" s="117">
        <f t="shared" si="9"/>
        <v>4</v>
      </c>
      <c r="P34" s="117">
        <f>P28</f>
        <v>4</v>
      </c>
      <c r="Q34" s="117"/>
      <c r="R34" s="117"/>
      <c r="S34" s="117"/>
      <c r="T34" s="117"/>
      <c r="U34" s="117"/>
      <c r="V34" s="117"/>
      <c r="W34" s="117"/>
      <c r="X34" s="138">
        <f>X28*$R$2</f>
        <v>2.8409999999999997</v>
      </c>
      <c r="Y34" s="138">
        <f>Y28*$R$2</f>
        <v>2.8409999999999997</v>
      </c>
      <c r="Z34" s="138">
        <f>Z28*$R$2</f>
        <v>4.7349999999999994</v>
      </c>
      <c r="AA34" s="138">
        <f>AA28*$R$2</f>
        <v>4.7349999999999994</v>
      </c>
      <c r="AB34" s="117"/>
      <c r="AC34" s="117"/>
      <c r="AD34" s="117"/>
      <c r="AE34" s="117"/>
      <c r="AF34" s="117"/>
      <c r="AG34" s="139"/>
    </row>
    <row r="35" spans="2:33" ht="15" thickBot="1">
      <c r="B35" s="140" t="s">
        <v>370</v>
      </c>
      <c r="C35" s="122"/>
      <c r="D35" s="122"/>
      <c r="E35" s="122"/>
      <c r="F35" s="122"/>
      <c r="G35" s="122"/>
      <c r="H35" s="122"/>
      <c r="I35" s="68"/>
      <c r="J35" s="122"/>
      <c r="K35" s="122"/>
      <c r="L35" s="122"/>
      <c r="M35" s="122"/>
      <c r="N35" s="68"/>
      <c r="O35" s="68"/>
      <c r="P35" s="68"/>
      <c r="Q35" s="68"/>
      <c r="R35" s="124">
        <f>R29*$R$3</f>
        <v>4.7349999999999994</v>
      </c>
      <c r="S35" s="124">
        <f>S29*$R$3</f>
        <v>4.7349999999999994</v>
      </c>
      <c r="T35" s="68"/>
      <c r="U35" s="68"/>
      <c r="V35" s="124">
        <f t="shared" ref="V35:Y35" si="10">V29*$R$3</f>
        <v>4.7349999999999994</v>
      </c>
      <c r="W35" s="124">
        <f t="shared" si="10"/>
        <v>4.7349999999999994</v>
      </c>
      <c r="X35" s="124">
        <f t="shared" si="10"/>
        <v>4.7349999999999994</v>
      </c>
      <c r="Y35" s="124">
        <f t="shared" si="10"/>
        <v>4.7349999999999994</v>
      </c>
      <c r="Z35" s="68"/>
      <c r="AA35" s="68"/>
      <c r="AB35" s="68"/>
      <c r="AC35" s="68"/>
      <c r="AD35" s="124">
        <f>AD29*$R$3</f>
        <v>4.7349999999999994</v>
      </c>
      <c r="AE35" s="124">
        <f>AE29*$R$3</f>
        <v>4.7349999999999994</v>
      </c>
      <c r="AF35" s="68"/>
      <c r="AG35" s="141"/>
    </row>
    <row r="36" spans="2:33" ht="15" thickBot="1">
      <c r="B36" s="142" t="s">
        <v>371</v>
      </c>
      <c r="C36" s="122"/>
      <c r="D36" s="127">
        <f>COUNT(N34:AG38)</f>
        <v>19</v>
      </c>
      <c r="E36" s="122">
        <f>SUM(N34:AG38)</f>
        <v>82.402000000000001</v>
      </c>
      <c r="F36" s="122"/>
      <c r="G36" s="122"/>
      <c r="H36" s="122"/>
      <c r="I36" s="68"/>
      <c r="J36" s="122"/>
      <c r="K36" s="122"/>
      <c r="L36" s="122"/>
      <c r="M36" s="122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128">
        <f>AB30*$R$3</f>
        <v>4.7349999999999994</v>
      </c>
      <c r="AC36" s="128">
        <f>AC30*$R$3</f>
        <v>4.7349999999999994</v>
      </c>
      <c r="AD36" s="68"/>
      <c r="AE36" s="68"/>
      <c r="AF36" s="68"/>
      <c r="AG36" s="141"/>
    </row>
    <row r="37" spans="2:33">
      <c r="B37" s="129" t="s">
        <v>372</v>
      </c>
      <c r="C37" s="122"/>
      <c r="D37" s="122"/>
      <c r="E37" s="122"/>
      <c r="F37" s="122"/>
      <c r="G37" s="122"/>
      <c r="H37" s="122"/>
      <c r="I37" s="68"/>
      <c r="J37" s="122"/>
      <c r="K37" s="122"/>
      <c r="L37" s="122"/>
      <c r="M37" s="122"/>
      <c r="N37" s="122"/>
      <c r="O37" s="122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141"/>
    </row>
    <row r="38" spans="2:33">
      <c r="B38" s="130" t="s">
        <v>373</v>
      </c>
      <c r="C38" s="131"/>
      <c r="D38" s="131"/>
      <c r="E38" s="131"/>
      <c r="F38" s="131"/>
      <c r="G38" s="131"/>
      <c r="H38" s="131"/>
      <c r="I38" s="132"/>
      <c r="J38" s="131"/>
      <c r="K38" s="131"/>
      <c r="L38" s="131"/>
      <c r="M38" s="131"/>
      <c r="N38" s="132"/>
      <c r="O38" s="132"/>
      <c r="P38" s="132"/>
      <c r="Q38" s="132">
        <f>Q32*$R$4</f>
        <v>3.95</v>
      </c>
      <c r="R38" s="132"/>
      <c r="S38" s="132"/>
      <c r="T38" s="132"/>
      <c r="U38" s="132">
        <f>U32*$R$4</f>
        <v>3.95</v>
      </c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6"/>
    </row>
    <row r="40" spans="2:33">
      <c r="B40" s="143" t="s">
        <v>363</v>
      </c>
      <c r="C40" s="116"/>
      <c r="D40" s="116">
        <f>SUM(N40:AG40)</f>
        <v>22.939999999999998</v>
      </c>
      <c r="E40" s="116">
        <f>ROUND(D40/22,2)</f>
        <v>1.04</v>
      </c>
      <c r="F40" s="116"/>
      <c r="G40" s="116"/>
      <c r="H40" s="116"/>
      <c r="I40" s="117"/>
      <c r="J40" s="116"/>
      <c r="K40" s="116"/>
      <c r="L40" s="116"/>
      <c r="M40" s="116"/>
      <c r="N40" s="137">
        <f>N34/2</f>
        <v>2</v>
      </c>
      <c r="O40" s="137">
        <f>O34/2</f>
        <v>2</v>
      </c>
      <c r="P40" s="116"/>
      <c r="Q40" s="117"/>
      <c r="R40" s="124">
        <f>R35/2</f>
        <v>2.3674999999999997</v>
      </c>
      <c r="S40" s="124">
        <f>S35/2</f>
        <v>2.3674999999999997</v>
      </c>
      <c r="T40" s="117"/>
      <c r="U40" s="117"/>
      <c r="V40" s="144">
        <f>V38+V35</f>
        <v>4.7349999999999994</v>
      </c>
      <c r="W40" s="117"/>
      <c r="X40" s="117"/>
      <c r="Y40" s="117"/>
      <c r="Z40" s="145">
        <f>Z34/2</f>
        <v>2.3674999999999997</v>
      </c>
      <c r="AA40" s="145">
        <f>AA34/2</f>
        <v>2.3674999999999997</v>
      </c>
      <c r="AB40" s="117"/>
      <c r="AC40" s="117"/>
      <c r="AD40" s="124">
        <f>AD35/2</f>
        <v>2.3674999999999997</v>
      </c>
      <c r="AE40" s="124">
        <f>AE35/2</f>
        <v>2.3674999999999997</v>
      </c>
      <c r="AF40" s="117"/>
      <c r="AG40" s="139"/>
    </row>
    <row r="41" spans="2:33">
      <c r="B41" s="146" t="s">
        <v>364</v>
      </c>
      <c r="C41" s="122"/>
      <c r="D41" s="122">
        <f t="shared" ref="D41:D45" si="11">SUM(N41:AG41)</f>
        <v>22.522499999999997</v>
      </c>
      <c r="E41" s="122">
        <f t="shared" ref="E41:E45" si="12">ROUND(D41/22,2)</f>
        <v>1.02</v>
      </c>
      <c r="F41" s="122"/>
      <c r="G41" s="122"/>
      <c r="H41" s="122"/>
      <c r="I41" s="68"/>
      <c r="J41" s="122"/>
      <c r="K41" s="122"/>
      <c r="L41" s="122"/>
      <c r="M41" s="122"/>
      <c r="N41" s="68"/>
      <c r="O41" s="68"/>
      <c r="P41" s="145">
        <f>N40</f>
        <v>2</v>
      </c>
      <c r="Q41" s="55">
        <f>Q38</f>
        <v>3.95</v>
      </c>
      <c r="R41" s="124">
        <f>R40</f>
        <v>2.3674999999999997</v>
      </c>
      <c r="S41" s="124">
        <f>S40</f>
        <v>2.3674999999999997</v>
      </c>
      <c r="T41" s="68"/>
      <c r="U41" s="68"/>
      <c r="V41" s="68"/>
      <c r="W41" s="144">
        <f>V40</f>
        <v>4.7349999999999994</v>
      </c>
      <c r="X41" s="68"/>
      <c r="Y41" s="68"/>
      <c r="Z41" s="68"/>
      <c r="AA41" s="68"/>
      <c r="AB41" s="128">
        <f>AB36/2</f>
        <v>2.3674999999999997</v>
      </c>
      <c r="AC41" s="68"/>
      <c r="AD41" s="124">
        <f>AD40</f>
        <v>2.3674999999999997</v>
      </c>
      <c r="AE41" s="124">
        <f>AE40</f>
        <v>2.3674999999999997</v>
      </c>
      <c r="AF41" s="68"/>
      <c r="AG41" s="141"/>
    </row>
    <row r="42" spans="2:33">
      <c r="B42" s="146" t="s">
        <v>365</v>
      </c>
      <c r="C42" s="122"/>
      <c r="D42" s="122">
        <f t="shared" si="11"/>
        <v>18.8935</v>
      </c>
      <c r="E42" s="122">
        <f t="shared" si="12"/>
        <v>0.86</v>
      </c>
      <c r="F42" s="122"/>
      <c r="G42" s="122"/>
      <c r="H42" s="122"/>
      <c r="I42" s="122"/>
      <c r="J42" s="122"/>
      <c r="K42" s="122"/>
      <c r="L42" s="122"/>
      <c r="M42" s="122"/>
      <c r="N42" s="68"/>
      <c r="O42" s="68"/>
      <c r="P42" s="68"/>
      <c r="Q42" s="68"/>
      <c r="R42" s="68"/>
      <c r="S42" s="68"/>
      <c r="T42" s="68"/>
      <c r="U42" s="55">
        <f>U38</f>
        <v>3.95</v>
      </c>
      <c r="V42" s="68"/>
      <c r="W42" s="68"/>
      <c r="X42" s="144">
        <f>(X34+X35)/2</f>
        <v>3.7879999999999994</v>
      </c>
      <c r="Y42" s="144">
        <f>X42</f>
        <v>3.7879999999999994</v>
      </c>
      <c r="AA42" s="68"/>
      <c r="AB42" s="68"/>
      <c r="AC42" s="128">
        <f>AC36/2</f>
        <v>2.3674999999999997</v>
      </c>
      <c r="AD42" s="68"/>
      <c r="AE42" s="68"/>
      <c r="AF42" s="128">
        <f>AF30/2</f>
        <v>2.5</v>
      </c>
      <c r="AG42" s="128">
        <f>AG30/2</f>
        <v>2.5</v>
      </c>
    </row>
    <row r="43" spans="2:33">
      <c r="B43" s="146" t="s">
        <v>366</v>
      </c>
      <c r="C43" s="122"/>
      <c r="D43" s="122">
        <f t="shared" si="11"/>
        <v>11.469999999999999</v>
      </c>
      <c r="E43" s="122">
        <f t="shared" si="12"/>
        <v>0.52</v>
      </c>
      <c r="F43" s="122"/>
      <c r="G43" s="122"/>
      <c r="H43" s="122"/>
      <c r="I43" s="68"/>
      <c r="J43" s="122"/>
      <c r="K43" s="122"/>
      <c r="L43" s="122"/>
      <c r="M43" s="122"/>
      <c r="N43" s="68"/>
      <c r="O43" s="68"/>
      <c r="P43" s="145">
        <f>P41</f>
        <v>2</v>
      </c>
      <c r="Q43" s="68"/>
      <c r="R43" s="68"/>
      <c r="S43" s="68"/>
      <c r="T43" s="68"/>
      <c r="U43" s="68"/>
      <c r="V43" s="68"/>
      <c r="W43" s="68"/>
      <c r="X43" s="124">
        <f>X35</f>
        <v>4.7349999999999994</v>
      </c>
      <c r="Y43" s="124">
        <f>Y35</f>
        <v>4.7349999999999994</v>
      </c>
      <c r="Z43" s="68"/>
      <c r="AA43" s="68"/>
      <c r="AB43" s="68"/>
      <c r="AC43" s="68"/>
      <c r="AD43" s="68"/>
      <c r="AE43" s="68"/>
      <c r="AF43" s="68"/>
      <c r="AG43" s="141"/>
    </row>
    <row r="44" spans="2:33">
      <c r="B44" s="146" t="s">
        <v>368</v>
      </c>
      <c r="C44" s="122"/>
      <c r="D44" s="122">
        <f t="shared" si="11"/>
        <v>15.416999999999998</v>
      </c>
      <c r="E44" s="122">
        <f t="shared" si="12"/>
        <v>0.7</v>
      </c>
      <c r="F44" s="122"/>
      <c r="G44" s="122"/>
      <c r="H44" s="122"/>
      <c r="I44" s="68"/>
      <c r="J44" s="122"/>
      <c r="K44" s="122"/>
      <c r="L44" s="122"/>
      <c r="M44" s="122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138">
        <f>X34</f>
        <v>2.8409999999999997</v>
      </c>
      <c r="Y44" s="138">
        <f>Y34</f>
        <v>2.8409999999999997</v>
      </c>
      <c r="Z44" s="145">
        <f>Z40</f>
        <v>2.3674999999999997</v>
      </c>
      <c r="AA44" s="145">
        <f>AA40</f>
        <v>2.3674999999999997</v>
      </c>
      <c r="AB44" s="68"/>
      <c r="AC44" s="68"/>
      <c r="AD44" s="68"/>
      <c r="AE44" s="68"/>
      <c r="AF44" s="128">
        <f>AF42</f>
        <v>2.5</v>
      </c>
      <c r="AG44" s="128">
        <f>AG42</f>
        <v>2.5</v>
      </c>
    </row>
    <row r="45" spans="2:33">
      <c r="B45" s="147" t="s">
        <v>303</v>
      </c>
      <c r="C45" s="131"/>
      <c r="D45" s="131">
        <f t="shared" si="11"/>
        <v>4</v>
      </c>
      <c r="E45" s="131">
        <f t="shared" si="12"/>
        <v>0.18</v>
      </c>
      <c r="F45" s="131"/>
      <c r="G45" s="131"/>
      <c r="H45" s="131"/>
      <c r="I45" s="132"/>
      <c r="J45" s="131"/>
      <c r="K45" s="131"/>
      <c r="L45" s="131"/>
      <c r="M45" s="131"/>
      <c r="N45" s="145">
        <f>N40</f>
        <v>2</v>
      </c>
      <c r="O45" s="145">
        <f>O40</f>
        <v>2</v>
      </c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6"/>
    </row>
    <row r="46" spans="2:33">
      <c r="B46" s="1" t="s">
        <v>374</v>
      </c>
    </row>
    <row r="48" spans="2:33">
      <c r="B48" s="1" t="s">
        <v>375</v>
      </c>
      <c r="N48" t="s">
        <v>376</v>
      </c>
      <c r="R48" t="s">
        <v>377</v>
      </c>
      <c r="V48" t="s">
        <v>378</v>
      </c>
      <c r="Z48" t="s">
        <v>379</v>
      </c>
    </row>
    <row r="49" spans="2:32">
      <c r="B49" s="1" t="s">
        <v>380</v>
      </c>
      <c r="P49" t="s">
        <v>381</v>
      </c>
      <c r="Q49" t="s">
        <v>382</v>
      </c>
      <c r="R49" t="s">
        <v>383</v>
      </c>
      <c r="V49" t="s">
        <v>384</v>
      </c>
      <c r="AB49" t="s">
        <v>385</v>
      </c>
    </row>
    <row r="50" spans="2:32">
      <c r="B50" s="1" t="s">
        <v>386</v>
      </c>
      <c r="U50" t="s">
        <v>387</v>
      </c>
      <c r="X50" t="s">
        <v>388</v>
      </c>
      <c r="AB50" t="s">
        <v>389</v>
      </c>
      <c r="AF50" t="s">
        <v>390</v>
      </c>
    </row>
    <row r="51" spans="2:32">
      <c r="B51" s="1" t="s">
        <v>391</v>
      </c>
      <c r="P51" t="s">
        <v>392</v>
      </c>
      <c r="X51" t="s">
        <v>393</v>
      </c>
    </row>
    <row r="52" spans="2:32">
      <c r="B52" s="1" t="s">
        <v>394</v>
      </c>
      <c r="Z52" t="s">
        <v>395</v>
      </c>
    </row>
    <row r="53" spans="2:32">
      <c r="B53" s="1" t="s">
        <v>396</v>
      </c>
      <c r="N53" t="s">
        <v>397</v>
      </c>
    </row>
    <row r="55" spans="2:32">
      <c r="N55" t="str">
        <f>CONCATENATE(B39," ",N12," ",N13," pół roku i ",O13," drugie pół roku")</f>
        <v xml:space="preserve"> WJ RD pół roku i WJ drugie pół roku</v>
      </c>
    </row>
  </sheetData>
  <conditionalFormatting sqref="N28:P28 N40:O40 V28:AG28 N34:Y34 AB34:AG34 Z40:AA40 X44:AA44">
    <cfRule type="cellIs" dxfId="9" priority="5" operator="greaterThan">
      <formula>0</formula>
    </cfRule>
  </conditionalFormatting>
  <conditionalFormatting sqref="AF29:AG29 N35:Q35 Z29:AC29 AF35:AG35 T35:U35 Z35:AC35">
    <cfRule type="cellIs" dxfId="8" priority="4" operator="greaterThan">
      <formula>0</formula>
    </cfRule>
  </conditionalFormatting>
  <conditionalFormatting sqref="AF35:AF36 Q35 N36:AA36 AD36:AE36 AG36 V30:AA30 T35:U35 AD30:AE30">
    <cfRule type="cellIs" dxfId="7" priority="3" operator="greaterThan">
      <formula>0</formula>
    </cfRule>
  </conditionalFormatting>
  <conditionalFormatting sqref="P37:AG37 AD36:AE36 T35:U36 S36 AB35:AC35 AF35:AF36 V31:AG31 Z35:AA36 V36:Y36">
    <cfRule type="cellIs" dxfId="6" priority="2" operator="greaterThan">
      <formula>0</formula>
    </cfRule>
  </conditionalFormatting>
  <conditionalFormatting sqref="N32:Q32 U32:AF32 N38:AF38">
    <cfRule type="cellIs" dxfId="5" priority="1" operator="greaterThan">
      <formula>0</formula>
    </cfRule>
  </conditionalFormatting>
  <pageMargins left="0.39370078740157483" right="0.39370078740157483" top="0.39370078740157483" bottom="0.39370078740157483" header="0.31496062992125984" footer="0.31496062992125984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38"/>
  <sheetViews>
    <sheetView workbookViewId="0">
      <pane xSplit="4" ySplit="3" topLeftCell="E4" activePane="bottomRight" state="frozenSplit"/>
      <selection pane="topRight" activeCell="E1" sqref="E1"/>
      <selection pane="bottomLeft" activeCell="A30" sqref="A30"/>
      <selection pane="bottomRight" activeCell="AB30" sqref="A1:AB30"/>
    </sheetView>
  </sheetViews>
  <sheetFormatPr defaultRowHeight="14.25"/>
  <cols>
    <col min="1" max="1" width="3.125" style="1" customWidth="1"/>
    <col min="2" max="2" width="5.625" style="1" customWidth="1"/>
    <col min="3" max="3" width="3.125" style="1" customWidth="1"/>
    <col min="4" max="4" width="5.625" style="1" customWidth="1"/>
    <col min="5" max="5" width="4" style="1" customWidth="1"/>
    <col min="6" max="11" width="4.25" customWidth="1"/>
    <col min="12" max="12" width="1.375" customWidth="1"/>
    <col min="13" max="14" width="4.25" customWidth="1"/>
    <col min="15" max="15" width="1.375" customWidth="1"/>
    <col min="16" max="20" width="4.25" customWidth="1"/>
    <col min="21" max="21" width="1.375" customWidth="1"/>
    <col min="22" max="24" width="4.25" customWidth="1"/>
    <col min="25" max="25" width="1.375" customWidth="1"/>
    <col min="26" max="28" width="4.25" customWidth="1"/>
    <col min="29" max="29" width="5.125" customWidth="1"/>
    <col min="30" max="30" width="25.25" customWidth="1"/>
  </cols>
  <sheetData>
    <row r="1" spans="1:28" ht="23.25" customHeight="1">
      <c r="F1" s="166"/>
      <c r="G1" s="167" t="s">
        <v>338</v>
      </c>
      <c r="H1" s="97"/>
      <c r="I1" s="97"/>
      <c r="J1" s="97"/>
      <c r="K1" s="98"/>
      <c r="L1" s="97"/>
      <c r="M1" s="168" t="s">
        <v>339</v>
      </c>
      <c r="N1" s="98"/>
      <c r="O1" s="97"/>
      <c r="P1" s="166"/>
      <c r="Q1" s="167" t="s">
        <v>340</v>
      </c>
      <c r="R1" s="97"/>
      <c r="S1" s="97"/>
      <c r="T1" s="98"/>
      <c r="U1" s="97"/>
      <c r="V1" s="166"/>
      <c r="W1" s="167" t="s">
        <v>341</v>
      </c>
      <c r="X1" s="97"/>
      <c r="Y1" s="97"/>
      <c r="Z1" s="166"/>
      <c r="AA1" s="167" t="s">
        <v>342</v>
      </c>
      <c r="AB1" s="98"/>
    </row>
    <row r="2" spans="1:28" ht="15">
      <c r="B2" s="96" t="s">
        <v>357</v>
      </c>
      <c r="D2" s="96" t="s">
        <v>358</v>
      </c>
      <c r="E2" s="149">
        <v>15</v>
      </c>
      <c r="F2" s="148" t="str">
        <f>Plan!$E$3</f>
        <v>1B4</v>
      </c>
      <c r="G2" s="148" t="str">
        <f>F2</f>
        <v>1B4</v>
      </c>
      <c r="H2" s="148" t="str">
        <f>Plan!$U$3</f>
        <v>3P4</v>
      </c>
      <c r="I2" s="148" t="str">
        <f>H2</f>
        <v>3P4</v>
      </c>
      <c r="J2" s="206" t="str">
        <f>Plan!$Y$3</f>
        <v>4B4P</v>
      </c>
      <c r="K2" s="206" t="str">
        <f>Plan!$Y$3</f>
        <v>4B4P</v>
      </c>
      <c r="M2" s="148" t="str">
        <f>Plan!$M$3</f>
        <v>2B4</v>
      </c>
      <c r="N2" s="148" t="str">
        <f>Plan!$M$3</f>
        <v>2B4</v>
      </c>
      <c r="P2" s="148" t="str">
        <f>Plan!$G$3</f>
        <v>1BT</v>
      </c>
      <c r="Q2" s="148" t="str">
        <f t="shared" ref="Q2:R2" si="0">P2</f>
        <v>1BT</v>
      </c>
      <c r="R2" s="148" t="str">
        <f t="shared" si="0"/>
        <v>1BT</v>
      </c>
      <c r="S2" s="148" t="str">
        <f>Plan!$M$3</f>
        <v>2B4</v>
      </c>
      <c r="T2" s="148" t="str">
        <f>S2</f>
        <v>2B4</v>
      </c>
      <c r="V2" s="148" t="str">
        <f>Plan!$S$3</f>
        <v>3B4</v>
      </c>
      <c r="W2" s="148" t="str">
        <f>V2</f>
        <v>3B4</v>
      </c>
      <c r="X2" s="206" t="str">
        <f>Plan!$O$3</f>
        <v>2B4P</v>
      </c>
      <c r="Z2" s="206" t="str">
        <f>Plan!$Y$3</f>
        <v>4B4P</v>
      </c>
      <c r="AA2" s="206" t="str">
        <f>Plan!$Y$3</f>
        <v>4B4P</v>
      </c>
      <c r="AB2" s="206" t="str">
        <f>Plan!$O$3</f>
        <v>2B4P</v>
      </c>
    </row>
    <row r="3" spans="1:28">
      <c r="A3" s="103"/>
      <c r="B3" s="103" t="s">
        <v>359</v>
      </c>
      <c r="C3" s="103"/>
      <c r="D3" s="103" t="s">
        <v>359</v>
      </c>
      <c r="E3" s="149">
        <v>20</v>
      </c>
      <c r="F3" s="105" t="s">
        <v>360</v>
      </c>
      <c r="G3" s="105" t="s">
        <v>361</v>
      </c>
      <c r="H3" s="105" t="s">
        <v>360</v>
      </c>
      <c r="I3" s="105" t="s">
        <v>361</v>
      </c>
      <c r="J3" s="105" t="s">
        <v>360</v>
      </c>
      <c r="K3" s="105" t="s">
        <v>361</v>
      </c>
      <c r="M3" s="105" t="str">
        <f>J3</f>
        <v>GR1</v>
      </c>
      <c r="N3" s="105" t="str">
        <f>K3</f>
        <v>GR2</v>
      </c>
      <c r="P3" s="105" t="s">
        <v>360</v>
      </c>
      <c r="Q3" s="105" t="s">
        <v>361</v>
      </c>
      <c r="R3" s="105" t="s">
        <v>362</v>
      </c>
      <c r="S3" s="105" t="s">
        <v>360</v>
      </c>
      <c r="T3" s="105" t="s">
        <v>361</v>
      </c>
      <c r="V3" s="105" t="s">
        <v>360</v>
      </c>
      <c r="W3" s="105" t="s">
        <v>361</v>
      </c>
      <c r="X3" s="105" t="s">
        <v>635</v>
      </c>
      <c r="Z3" s="105" t="s">
        <v>360</v>
      </c>
      <c r="AA3" s="105" t="s">
        <v>361</v>
      </c>
      <c r="AB3" s="105" t="s">
        <v>635</v>
      </c>
    </row>
    <row r="4" spans="1:28" ht="9.75" customHeight="1">
      <c r="A4" s="103"/>
      <c r="B4" s="103"/>
      <c r="C4" s="103"/>
      <c r="D4" s="103"/>
      <c r="E4" s="103"/>
      <c r="F4" s="103"/>
      <c r="G4" s="103"/>
      <c r="H4" s="105"/>
      <c r="I4" s="105"/>
      <c r="J4" s="105"/>
      <c r="K4" s="105"/>
      <c r="M4" s="105"/>
      <c r="N4" s="105"/>
      <c r="P4" s="103"/>
      <c r="Q4" s="103"/>
      <c r="R4" s="103"/>
      <c r="S4" s="105"/>
      <c r="T4" s="105"/>
      <c r="V4" s="105"/>
      <c r="W4" s="105"/>
      <c r="X4" s="105"/>
      <c r="Z4" s="105"/>
      <c r="AA4" s="105"/>
      <c r="AB4" s="105"/>
    </row>
    <row r="5" spans="1:28">
      <c r="A5" s="106">
        <v>1</v>
      </c>
      <c r="B5" s="89">
        <f>Plan!C4</f>
        <v>0.2951388888888889</v>
      </c>
      <c r="C5" s="106">
        <v>1</v>
      </c>
      <c r="D5" s="89">
        <v>0.29166666666666669</v>
      </c>
      <c r="E5" s="100"/>
      <c r="F5" s="150">
        <f>$D$5</f>
        <v>0.29166666666666669</v>
      </c>
      <c r="G5" s="108"/>
      <c r="H5" s="163">
        <f>$D$5</f>
        <v>0.29166666666666669</v>
      </c>
      <c r="I5" s="163">
        <f>H5</f>
        <v>0.29166666666666669</v>
      </c>
      <c r="J5" s="108"/>
      <c r="K5" s="108"/>
      <c r="M5" s="157">
        <f t="shared" ref="M5:N5" si="1">$D$5</f>
        <v>0.29166666666666669</v>
      </c>
      <c r="N5" s="157">
        <f t="shared" si="1"/>
        <v>0.29166666666666669</v>
      </c>
      <c r="P5" s="150">
        <f t="shared" ref="P5:X5" si="2">$D$5</f>
        <v>0.29166666666666669</v>
      </c>
      <c r="Q5" s="150">
        <f t="shared" si="2"/>
        <v>0.29166666666666669</v>
      </c>
      <c r="R5" s="108"/>
      <c r="S5" s="152">
        <f t="shared" si="2"/>
        <v>0.29166666666666669</v>
      </c>
      <c r="T5" s="152">
        <f t="shared" si="2"/>
        <v>0.29166666666666669</v>
      </c>
      <c r="V5" s="154">
        <f t="shared" si="2"/>
        <v>0.29166666666666669</v>
      </c>
      <c r="W5" s="154">
        <f t="shared" si="2"/>
        <v>0.29166666666666669</v>
      </c>
      <c r="X5" s="152">
        <f t="shared" si="2"/>
        <v>0.29166666666666669</v>
      </c>
      <c r="Z5" s="160">
        <f>$D$5</f>
        <v>0.29166666666666669</v>
      </c>
      <c r="AA5" s="160">
        <f>Z5</f>
        <v>0.29166666666666669</v>
      </c>
      <c r="AB5" s="157">
        <f t="shared" ref="AB5" si="3">$D$5</f>
        <v>0.29166666666666669</v>
      </c>
    </row>
    <row r="6" spans="1:28">
      <c r="B6" s="89">
        <f>Plan!D4</f>
        <v>0.3263888888888889</v>
      </c>
      <c r="C6" s="106"/>
      <c r="D6" s="89">
        <f>D5+TIME(0,30,0)</f>
        <v>0.3125</v>
      </c>
      <c r="E6" s="100"/>
      <c r="F6" s="107" t="s">
        <v>398</v>
      </c>
      <c r="G6" s="108"/>
      <c r="H6" s="164" t="s">
        <v>400</v>
      </c>
      <c r="I6" s="164" t="s">
        <v>400</v>
      </c>
      <c r="J6" s="108"/>
      <c r="K6" s="108"/>
      <c r="M6" s="158" t="s">
        <v>400</v>
      </c>
      <c r="N6" s="158" t="s">
        <v>400</v>
      </c>
      <c r="P6" s="107" t="s">
        <v>398</v>
      </c>
      <c r="Q6" s="107" t="s">
        <v>398</v>
      </c>
      <c r="R6" s="108"/>
      <c r="S6" s="109" t="s">
        <v>399</v>
      </c>
      <c r="T6" s="109" t="s">
        <v>399</v>
      </c>
      <c r="V6" s="155" t="s">
        <v>399</v>
      </c>
      <c r="W6" s="155" t="s">
        <v>399</v>
      </c>
      <c r="X6" s="109" t="s">
        <v>399</v>
      </c>
      <c r="Z6" s="161" t="s">
        <v>401</v>
      </c>
      <c r="AA6" s="161" t="str">
        <f>Z6</f>
        <v>M46</v>
      </c>
      <c r="AB6" s="158" t="s">
        <v>400</v>
      </c>
    </row>
    <row r="7" spans="1:28">
      <c r="A7" s="106">
        <v>2</v>
      </c>
      <c r="B7" s="89">
        <f>Plan!C5</f>
        <v>0.33333333333333331</v>
      </c>
      <c r="C7" s="106">
        <v>2</v>
      </c>
      <c r="D7" s="89">
        <f t="shared" ref="D7:D24" si="4">D6+TIME(0,30,0)</f>
        <v>0.33333333333333331</v>
      </c>
      <c r="E7" s="100"/>
      <c r="F7" s="107"/>
      <c r="G7" s="108"/>
      <c r="H7" s="164"/>
      <c r="I7" s="164"/>
      <c r="J7" s="108"/>
      <c r="K7" s="108"/>
      <c r="M7" s="158"/>
      <c r="N7" s="158"/>
      <c r="P7" s="107"/>
      <c r="Q7" s="107"/>
      <c r="R7" s="108"/>
      <c r="S7" s="109"/>
      <c r="T7" s="109"/>
      <c r="V7" s="155"/>
      <c r="W7" s="155"/>
      <c r="X7" s="109"/>
      <c r="Z7" s="161"/>
      <c r="AA7" s="161"/>
      <c r="AB7" s="158"/>
    </row>
    <row r="8" spans="1:28">
      <c r="B8" s="89">
        <f>Plan!D5</f>
        <v>0.36458333333333331</v>
      </c>
      <c r="C8" s="106"/>
      <c r="D8" s="89">
        <f t="shared" si="4"/>
        <v>0.35416666666666663</v>
      </c>
      <c r="E8" s="100"/>
      <c r="F8" s="176" t="s">
        <v>303</v>
      </c>
      <c r="G8" s="108"/>
      <c r="H8" s="175" t="s">
        <v>744</v>
      </c>
      <c r="I8" s="175" t="s">
        <v>363</v>
      </c>
      <c r="J8" s="108"/>
      <c r="K8" s="108"/>
      <c r="M8" s="177" t="s">
        <v>364</v>
      </c>
      <c r="N8" s="177" t="s">
        <v>363</v>
      </c>
      <c r="P8" s="176" t="s">
        <v>303</v>
      </c>
      <c r="Q8" s="176" t="s">
        <v>744</v>
      </c>
      <c r="R8" s="108"/>
      <c r="S8" s="178" t="s">
        <v>364</v>
      </c>
      <c r="T8" s="178" t="s">
        <v>363</v>
      </c>
      <c r="V8" s="174" t="s">
        <v>363</v>
      </c>
      <c r="W8" s="174" t="s">
        <v>744</v>
      </c>
      <c r="X8" s="178" t="s">
        <v>364</v>
      </c>
      <c r="Z8" s="173" t="s">
        <v>364</v>
      </c>
      <c r="AA8" s="173" t="s">
        <v>744</v>
      </c>
      <c r="AB8" s="177" t="s">
        <v>363</v>
      </c>
    </row>
    <row r="9" spans="1:28">
      <c r="A9" s="106">
        <v>3</v>
      </c>
      <c r="B9" s="89">
        <f>Plan!C6</f>
        <v>0.37152777777777773</v>
      </c>
      <c r="C9" s="106">
        <v>3</v>
      </c>
      <c r="D9" s="89">
        <f t="shared" si="4"/>
        <v>0.37499999999999994</v>
      </c>
      <c r="E9" s="100"/>
      <c r="F9" s="107"/>
      <c r="G9" s="108"/>
      <c r="H9" s="165">
        <v>4</v>
      </c>
      <c r="I9" s="165">
        <f>H9</f>
        <v>4</v>
      </c>
      <c r="J9" s="108"/>
      <c r="K9" s="108"/>
      <c r="M9" s="158"/>
      <c r="N9" s="158"/>
      <c r="P9" s="107"/>
      <c r="Q9" s="107"/>
      <c r="R9" s="108"/>
      <c r="S9" s="109"/>
      <c r="T9" s="109"/>
      <c r="V9" s="156">
        <v>4</v>
      </c>
      <c r="W9" s="156">
        <f>V9</f>
        <v>4</v>
      </c>
      <c r="X9" s="109"/>
      <c r="Z9" s="161"/>
      <c r="AA9" s="161"/>
      <c r="AB9" s="158"/>
    </row>
    <row r="10" spans="1:28">
      <c r="B10" s="89">
        <f>Plan!D6</f>
        <v>0.40277777777777773</v>
      </c>
      <c r="C10" s="106"/>
      <c r="D10" s="89">
        <f t="shared" si="4"/>
        <v>0.39583333333333326</v>
      </c>
      <c r="E10" s="100"/>
      <c r="F10" s="107"/>
      <c r="G10" s="108"/>
      <c r="H10" s="164"/>
      <c r="I10" s="164"/>
      <c r="J10" s="108"/>
      <c r="K10" s="108"/>
      <c r="M10" s="158"/>
      <c r="N10" s="158"/>
      <c r="P10" s="107"/>
      <c r="Q10" s="107"/>
      <c r="R10" s="108"/>
      <c r="S10" s="109"/>
      <c r="T10" s="109"/>
      <c r="V10" s="155"/>
      <c r="W10" s="155"/>
      <c r="X10" s="109"/>
      <c r="Z10" s="161"/>
      <c r="AA10" s="161"/>
      <c r="AB10" s="158"/>
    </row>
    <row r="11" spans="1:28">
      <c r="A11" s="106">
        <v>4</v>
      </c>
      <c r="B11" s="89">
        <f>Plan!C7</f>
        <v>0.40972222222222215</v>
      </c>
      <c r="C11" s="106">
        <v>4</v>
      </c>
      <c r="D11" s="89">
        <f t="shared" si="4"/>
        <v>0.41666666666666657</v>
      </c>
      <c r="E11" s="100"/>
      <c r="F11" s="151">
        <v>5.5</v>
      </c>
      <c r="G11" s="108"/>
      <c r="H11" s="164">
        <f>H5+TIME(0,45*H9+$E$3,0)</f>
        <v>0.43055555555555558</v>
      </c>
      <c r="I11" s="164">
        <f>I5+TIME(0,45*I9+$E$3,0)</f>
        <v>0.43055555555555558</v>
      </c>
      <c r="J11" s="108"/>
      <c r="K11" s="108"/>
      <c r="M11" s="158"/>
      <c r="N11" s="158"/>
      <c r="P11" s="151">
        <v>5</v>
      </c>
      <c r="Q11" s="151">
        <v>5</v>
      </c>
      <c r="R11" s="108"/>
      <c r="S11" s="109"/>
      <c r="T11" s="109"/>
      <c r="V11" s="155">
        <f>V5+TIME(0,45*V9+$E$3,0)</f>
        <v>0.43055555555555558</v>
      </c>
      <c r="W11" s="155">
        <f>W5+TIME(0,45*W9+$E$3,0)</f>
        <v>0.43055555555555558</v>
      </c>
      <c r="X11" s="109"/>
      <c r="Z11" s="162">
        <v>6</v>
      </c>
      <c r="AA11" s="162">
        <f>Z11</f>
        <v>6</v>
      </c>
      <c r="AB11" s="158"/>
    </row>
    <row r="12" spans="1:28">
      <c r="B12" s="89">
        <f>Plan!D8</f>
        <v>0.48263888888888884</v>
      </c>
      <c r="C12" s="106"/>
      <c r="D12" s="89">
        <f t="shared" si="4"/>
        <v>0.43749999999999989</v>
      </c>
      <c r="E12" s="100"/>
      <c r="F12" s="107"/>
      <c r="G12" s="108"/>
      <c r="H12" s="108"/>
      <c r="I12" s="108"/>
      <c r="J12" s="108"/>
      <c r="K12" s="108"/>
      <c r="M12" s="158"/>
      <c r="N12" s="158"/>
      <c r="P12" s="107"/>
      <c r="Q12" s="107"/>
      <c r="R12" s="108"/>
      <c r="S12" s="109"/>
      <c r="T12" s="109"/>
      <c r="V12" s="108"/>
      <c r="W12" s="108"/>
      <c r="X12" s="109"/>
      <c r="Z12" s="161"/>
      <c r="AA12" s="161"/>
      <c r="AB12" s="158"/>
    </row>
    <row r="13" spans="1:28">
      <c r="A13" s="106">
        <v>5</v>
      </c>
      <c r="B13" s="89">
        <f>Plan!C8</f>
        <v>0.45138888888888884</v>
      </c>
      <c r="C13" s="106">
        <v>5</v>
      </c>
      <c r="D13" s="89">
        <f t="shared" si="4"/>
        <v>0.4583333333333332</v>
      </c>
      <c r="E13" s="100"/>
      <c r="F13" s="107">
        <f>F5+TIME(0,45*F11+$E$3,0)</f>
        <v>0.47708333333333336</v>
      </c>
      <c r="G13" s="108"/>
      <c r="H13" s="108"/>
      <c r="I13" s="108"/>
      <c r="J13" s="160">
        <f>B13</f>
        <v>0.45138888888888884</v>
      </c>
      <c r="K13" s="160">
        <f>J13</f>
        <v>0.45138888888888884</v>
      </c>
      <c r="M13" s="159">
        <v>6</v>
      </c>
      <c r="N13" s="159">
        <v>6</v>
      </c>
      <c r="P13" s="107">
        <f>P5+TIME(0,45*P11+$E$3,0)</f>
        <v>0.46180555555555558</v>
      </c>
      <c r="Q13" s="107">
        <f>Q5+TIME(0,45*Q11+$E$3,0)</f>
        <v>0.46180555555555558</v>
      </c>
      <c r="R13" s="108"/>
      <c r="S13" s="153">
        <v>6</v>
      </c>
      <c r="T13" s="153">
        <v>6</v>
      </c>
      <c r="V13" s="108"/>
      <c r="W13" s="108"/>
      <c r="X13" s="153">
        <v>6</v>
      </c>
      <c r="Z13" s="161"/>
      <c r="AA13" s="161"/>
      <c r="AB13" s="159">
        <v>6</v>
      </c>
    </row>
    <row r="14" spans="1:28">
      <c r="B14" s="89">
        <f>Plan!D8</f>
        <v>0.48263888888888884</v>
      </c>
      <c r="C14" s="106"/>
      <c r="D14" s="89">
        <f t="shared" si="4"/>
        <v>0.47916666666666652</v>
      </c>
      <c r="E14" s="100"/>
      <c r="F14" s="107">
        <f>D14</f>
        <v>0.47916666666666652</v>
      </c>
      <c r="G14" s="108"/>
      <c r="H14" s="108"/>
      <c r="I14" s="108"/>
      <c r="J14" s="161" t="s">
        <v>401</v>
      </c>
      <c r="K14" s="161" t="str">
        <f>J14</f>
        <v>M46</v>
      </c>
      <c r="M14" s="158"/>
      <c r="N14" s="158"/>
      <c r="P14" s="108"/>
      <c r="Q14" s="108"/>
      <c r="R14" s="108"/>
      <c r="S14" s="109"/>
      <c r="T14" s="109"/>
      <c r="V14" s="108"/>
      <c r="W14" s="108"/>
      <c r="X14" s="109"/>
      <c r="Z14" s="161"/>
      <c r="AA14" s="161"/>
      <c r="AB14" s="158"/>
    </row>
    <row r="15" spans="1:28">
      <c r="A15" s="106">
        <v>6</v>
      </c>
      <c r="B15" s="89">
        <f>Plan!C9</f>
        <v>0.48958333333333326</v>
      </c>
      <c r="C15" s="106">
        <v>6</v>
      </c>
      <c r="D15" s="89">
        <f t="shared" si="4"/>
        <v>0.49999999999999983</v>
      </c>
      <c r="E15" s="100"/>
      <c r="F15" s="108"/>
      <c r="G15" s="108"/>
      <c r="H15" s="108"/>
      <c r="I15" s="108"/>
      <c r="J15" s="161"/>
      <c r="K15" s="161"/>
      <c r="M15" s="158">
        <f>M5+TIME(0,45*M13+$E$3,0)</f>
        <v>0.49305555555555558</v>
      </c>
      <c r="N15" s="158">
        <f>N5+TIME(0,45*N13+$E$3,0)</f>
        <v>0.49305555555555558</v>
      </c>
      <c r="P15" s="108"/>
      <c r="Q15" s="108"/>
      <c r="R15" s="150">
        <f>Q13+TIME(0,$E$2,0)</f>
        <v>0.47222222222222227</v>
      </c>
      <c r="S15" s="109">
        <f>S5+TIME(0,45*S13+$E$3,0)</f>
        <v>0.49305555555555558</v>
      </c>
      <c r="T15" s="109">
        <f>T5+TIME(0,45*T13+$E$3,0)</f>
        <v>0.49305555555555558</v>
      </c>
      <c r="V15" s="108"/>
      <c r="W15" s="108"/>
      <c r="X15" s="109">
        <f>X5+TIME(0,45*X13+$E$3,0)</f>
        <v>0.49305555555555558</v>
      </c>
      <c r="Z15" s="161">
        <f>Z5+TIME(0,45*Z11+$E$3,0)</f>
        <v>0.49305555555555558</v>
      </c>
      <c r="AA15" s="161">
        <f>AA5+TIME(0,45*AA11+$E$3,0)</f>
        <v>0.49305555555555558</v>
      </c>
      <c r="AB15" s="158">
        <f>AB5+TIME(0,45*AB13+$E$3,0)</f>
        <v>0.49305555555555558</v>
      </c>
    </row>
    <row r="16" spans="1:28">
      <c r="B16" s="89">
        <f>Plan!D9</f>
        <v>0.52083333333333326</v>
      </c>
      <c r="C16" s="106"/>
      <c r="D16" s="89">
        <f t="shared" si="4"/>
        <v>0.52083333333333315</v>
      </c>
      <c r="E16" s="100"/>
      <c r="F16" s="108"/>
      <c r="G16" s="107">
        <f>F14+TIME(0,$E$2,0)</f>
        <v>0.4895833333333332</v>
      </c>
      <c r="H16" s="108"/>
      <c r="I16" s="108"/>
      <c r="J16" s="173" t="s">
        <v>364</v>
      </c>
      <c r="K16" s="173" t="s">
        <v>744</v>
      </c>
      <c r="M16" s="108"/>
      <c r="N16" s="108"/>
      <c r="P16" s="108"/>
      <c r="Q16" s="108"/>
      <c r="R16" s="107" t="s">
        <v>398</v>
      </c>
      <c r="S16" s="108"/>
      <c r="T16" s="108"/>
      <c r="V16" s="108"/>
      <c r="W16" s="108"/>
      <c r="X16" s="108"/>
      <c r="Z16" s="108"/>
      <c r="AA16" s="108"/>
      <c r="AB16" s="108"/>
    </row>
    <row r="17" spans="1:28">
      <c r="A17" s="106">
        <v>7</v>
      </c>
      <c r="B17" s="89">
        <f>Plan!C10</f>
        <v>0.52777777777777768</v>
      </c>
      <c r="C17" s="106">
        <v>7</v>
      </c>
      <c r="D17" s="89">
        <f t="shared" si="4"/>
        <v>0.54166666666666652</v>
      </c>
      <c r="E17" s="100"/>
      <c r="F17" s="108"/>
      <c r="G17" s="107" t="s">
        <v>398</v>
      </c>
      <c r="H17" s="108"/>
      <c r="I17" s="108"/>
      <c r="J17" s="162">
        <v>4</v>
      </c>
      <c r="K17" s="162">
        <f>J17</f>
        <v>4</v>
      </c>
      <c r="M17" s="108"/>
      <c r="N17" s="108"/>
      <c r="P17" s="108"/>
      <c r="Q17" s="108"/>
      <c r="R17" s="107"/>
      <c r="S17" s="108"/>
      <c r="T17" s="108"/>
      <c r="V17" s="108"/>
      <c r="W17" s="108"/>
      <c r="X17" s="108"/>
      <c r="Z17" s="108"/>
      <c r="AA17" s="108"/>
      <c r="AB17" s="108"/>
    </row>
    <row r="18" spans="1:28">
      <c r="B18" s="89">
        <f>Plan!D10</f>
        <v>0.55902777777777768</v>
      </c>
      <c r="C18" s="106"/>
      <c r="D18" s="89">
        <f t="shared" si="4"/>
        <v>0.56249999999999989</v>
      </c>
      <c r="E18" s="100"/>
      <c r="F18" s="108"/>
      <c r="G18" s="107"/>
      <c r="H18" s="108"/>
      <c r="I18" s="108"/>
      <c r="J18" s="161"/>
      <c r="K18" s="161"/>
      <c r="M18" s="108"/>
      <c r="N18" s="108"/>
      <c r="P18" s="108"/>
      <c r="Q18" s="108"/>
      <c r="R18" s="176" t="s">
        <v>744</v>
      </c>
      <c r="S18" s="108"/>
      <c r="T18" s="108"/>
      <c r="V18" s="108"/>
      <c r="W18" s="108"/>
      <c r="X18" s="108"/>
      <c r="Z18" s="108"/>
      <c r="AA18" s="108"/>
      <c r="AB18" s="108"/>
    </row>
    <row r="19" spans="1:28">
      <c r="A19" s="106">
        <v>8</v>
      </c>
      <c r="B19" s="89">
        <f>Plan!C11</f>
        <v>0.5659722222222221</v>
      </c>
      <c r="C19" s="106">
        <v>8</v>
      </c>
      <c r="D19" s="89">
        <f t="shared" si="4"/>
        <v>0.58333333333333326</v>
      </c>
      <c r="E19" s="100"/>
      <c r="F19" s="108"/>
      <c r="G19" s="176" t="s">
        <v>303</v>
      </c>
      <c r="H19" s="108"/>
      <c r="I19" s="108"/>
      <c r="J19" s="161">
        <f>J13+TIME(0,45*J17+$E$3,0)</f>
        <v>0.59027777777777768</v>
      </c>
      <c r="K19" s="161">
        <f>K13+TIME(0,45*K17+$E$3,0)</f>
        <v>0.59027777777777768</v>
      </c>
      <c r="M19" s="108"/>
      <c r="N19" s="108"/>
      <c r="P19" s="108"/>
      <c r="Q19" s="108"/>
      <c r="R19" s="107"/>
      <c r="S19" s="108"/>
      <c r="T19" s="108"/>
      <c r="V19" s="108"/>
      <c r="W19" s="108"/>
      <c r="X19" s="108"/>
      <c r="Z19" s="108"/>
      <c r="AA19" s="108"/>
      <c r="AB19" s="108"/>
    </row>
    <row r="20" spans="1:28">
      <c r="B20" s="89">
        <f>Plan!D11</f>
        <v>0.5972222222222221</v>
      </c>
      <c r="C20" s="106"/>
      <c r="D20" s="89">
        <f t="shared" si="4"/>
        <v>0.60416666666666663</v>
      </c>
      <c r="E20" s="112"/>
      <c r="F20" s="108"/>
      <c r="G20" s="107"/>
      <c r="H20" s="108"/>
      <c r="I20" s="108"/>
      <c r="J20" s="108"/>
      <c r="K20" s="108"/>
      <c r="M20" s="108"/>
      <c r="N20" s="108"/>
      <c r="P20" s="108"/>
      <c r="Q20" s="108"/>
      <c r="R20" s="107"/>
      <c r="S20" s="108"/>
      <c r="T20" s="108"/>
      <c r="V20" s="108"/>
      <c r="W20" s="108"/>
      <c r="X20" s="108"/>
      <c r="Z20" s="108"/>
      <c r="AA20" s="108"/>
      <c r="AB20" s="108"/>
    </row>
    <row r="21" spans="1:28">
      <c r="A21" s="106">
        <v>9</v>
      </c>
      <c r="B21" s="89">
        <f>Plan!C12</f>
        <v>0.60416666666666652</v>
      </c>
      <c r="C21" s="106">
        <v>9</v>
      </c>
      <c r="D21" s="89">
        <f t="shared" si="4"/>
        <v>0.625</v>
      </c>
      <c r="E21" s="112"/>
      <c r="F21" s="108"/>
      <c r="G21" s="151">
        <v>5.5</v>
      </c>
      <c r="H21" s="108"/>
      <c r="I21" s="108"/>
      <c r="J21" s="108"/>
      <c r="K21" s="108"/>
      <c r="M21" s="108"/>
      <c r="N21" s="108"/>
      <c r="P21" s="108"/>
      <c r="Q21" s="108"/>
      <c r="R21" s="151">
        <v>5</v>
      </c>
      <c r="S21" s="108"/>
      <c r="T21" s="108"/>
      <c r="V21" s="108"/>
      <c r="W21" s="108"/>
      <c r="X21" s="108"/>
      <c r="Z21" s="108"/>
      <c r="AA21" s="108"/>
      <c r="AB21" s="108"/>
    </row>
    <row r="22" spans="1:28">
      <c r="B22" s="89">
        <f>Plan!D12</f>
        <v>0.63541666666666652</v>
      </c>
      <c r="C22" s="106"/>
      <c r="D22" s="89">
        <f t="shared" si="4"/>
        <v>0.64583333333333337</v>
      </c>
      <c r="E22" s="112"/>
      <c r="F22" s="108"/>
      <c r="G22" s="107"/>
      <c r="H22" s="108"/>
      <c r="I22" s="108"/>
      <c r="J22" s="108"/>
      <c r="K22" s="108"/>
      <c r="M22" s="108"/>
      <c r="N22" s="108"/>
      <c r="P22" s="108"/>
      <c r="Q22" s="108"/>
      <c r="R22" s="107"/>
      <c r="S22" s="108"/>
      <c r="T22" s="108"/>
      <c r="V22" s="108"/>
      <c r="W22" s="108"/>
      <c r="X22" s="108"/>
      <c r="Z22" s="108"/>
      <c r="AA22" s="108"/>
      <c r="AB22" s="108"/>
    </row>
    <row r="23" spans="1:28">
      <c r="C23" s="106">
        <v>10</v>
      </c>
      <c r="D23" s="89">
        <f t="shared" si="4"/>
        <v>0.66666666666666674</v>
      </c>
      <c r="E23" s="112"/>
      <c r="F23" s="108"/>
      <c r="G23" s="107">
        <f>G16+TIME(0,45*G21+$E$3,0)</f>
        <v>0.67499999999999982</v>
      </c>
      <c r="H23" s="108"/>
      <c r="I23" s="108"/>
      <c r="J23" s="108"/>
      <c r="K23" s="108"/>
      <c r="M23" s="108"/>
      <c r="N23" s="108"/>
      <c r="P23" s="108"/>
      <c r="Q23" s="108"/>
      <c r="R23" s="107">
        <f>R15+TIME(0,45*R21+$E$3,0)</f>
        <v>0.64236111111111116</v>
      </c>
      <c r="S23" s="108"/>
      <c r="T23" s="108"/>
      <c r="V23" s="108"/>
      <c r="W23" s="108"/>
      <c r="X23" s="108"/>
      <c r="Z23" s="108"/>
      <c r="AA23" s="108"/>
      <c r="AB23" s="108"/>
    </row>
    <row r="24" spans="1:28">
      <c r="C24" s="106"/>
      <c r="D24" s="89">
        <f t="shared" si="4"/>
        <v>0.68750000000000011</v>
      </c>
      <c r="E24" s="112"/>
      <c r="F24" s="108"/>
      <c r="G24" s="107">
        <v>0.67708333333333337</v>
      </c>
      <c r="H24" s="108"/>
      <c r="I24" s="108"/>
      <c r="J24" s="108"/>
      <c r="K24" s="108"/>
      <c r="M24" s="108"/>
      <c r="N24" s="108"/>
      <c r="P24" s="108"/>
      <c r="Q24" s="108"/>
      <c r="R24" s="108"/>
      <c r="S24" s="108"/>
      <c r="T24" s="108"/>
      <c r="V24" s="108"/>
      <c r="W24" s="108"/>
      <c r="X24" s="108"/>
      <c r="Z24" s="108"/>
      <c r="AA24" s="108"/>
      <c r="AB24" s="108"/>
    </row>
    <row r="25" spans="1:28">
      <c r="E25" s="112"/>
    </row>
    <row r="26" spans="1:28">
      <c r="E26" s="112"/>
      <c r="F26" s="166"/>
      <c r="G26" s="97" t="str">
        <f>G1</f>
        <v>Poniedziałek</v>
      </c>
      <c r="H26" s="97"/>
      <c r="I26" s="97"/>
      <c r="J26" s="97"/>
      <c r="K26" s="98"/>
      <c r="M26" s="181" t="str">
        <f>M1</f>
        <v>Wtorek</v>
      </c>
      <c r="N26" s="139"/>
      <c r="P26" s="181"/>
      <c r="Q26" s="117" t="str">
        <f>Q1</f>
        <v>Środa</v>
      </c>
      <c r="R26" s="117"/>
      <c r="S26" s="117"/>
      <c r="T26" s="139"/>
      <c r="V26" s="166"/>
      <c r="W26" s="97" t="str">
        <f>W1</f>
        <v>Czwartek</v>
      </c>
      <c r="X26" s="98"/>
      <c r="Z26" s="166"/>
      <c r="AA26" s="97" t="str">
        <f>AA1</f>
        <v>Piątek</v>
      </c>
      <c r="AB26" s="98"/>
    </row>
    <row r="27" spans="1:28">
      <c r="A27" s="179" t="s">
        <v>363</v>
      </c>
      <c r="B27" s="180" t="s">
        <v>640</v>
      </c>
      <c r="E27" s="112"/>
      <c r="F27" s="182">
        <f>COUNTIF($F$5:$K$24,$A27)</f>
        <v>1</v>
      </c>
      <c r="G27" s="68"/>
      <c r="H27" s="68"/>
      <c r="I27" s="68"/>
      <c r="J27" s="68"/>
      <c r="K27" s="141"/>
      <c r="M27" s="181">
        <f>COUNTIF($M$5:$N$24,$A27)</f>
        <v>1</v>
      </c>
      <c r="N27" s="139"/>
      <c r="P27" s="181">
        <f>COUNTIF($P$5:$T$24,$A27)</f>
        <v>1</v>
      </c>
      <c r="Q27" s="117"/>
      <c r="R27" s="117"/>
      <c r="S27" s="117"/>
      <c r="T27" s="139"/>
      <c r="V27" s="182">
        <f>COUNTIF($V$5:$X$24,$A27)</f>
        <v>1</v>
      </c>
      <c r="W27" s="68"/>
      <c r="X27" s="141"/>
      <c r="Z27" s="182">
        <f>COUNTIF($V$5:$X$24,$A27)</f>
        <v>1</v>
      </c>
      <c r="AA27" s="68"/>
      <c r="AB27" s="141"/>
    </row>
    <row r="28" spans="1:28">
      <c r="A28" s="179" t="s">
        <v>303</v>
      </c>
      <c r="B28" s="180" t="s">
        <v>642</v>
      </c>
      <c r="E28" s="112"/>
      <c r="F28" s="182">
        <f t="shared" ref="F28:F30" si="5">COUNTIF($F$5:$K$24,$A28)</f>
        <v>2</v>
      </c>
      <c r="G28" s="68"/>
      <c r="H28" s="68"/>
      <c r="I28" s="68"/>
      <c r="J28" s="68"/>
      <c r="K28" s="141"/>
      <c r="M28" s="182">
        <f t="shared" ref="M28:M30" si="6">COUNTIF($M$5:$N$24,$A28)</f>
        <v>0</v>
      </c>
      <c r="N28" s="141"/>
      <c r="P28" s="182">
        <f t="shared" ref="P28:P30" si="7">COUNTIF($P$5:$T$24,$A28)</f>
        <v>1</v>
      </c>
      <c r="Q28" s="68"/>
      <c r="R28" s="68"/>
      <c r="S28" s="68"/>
      <c r="T28" s="141"/>
      <c r="V28" s="182">
        <f>COUNTIF($V$5:$X$24,$A28)</f>
        <v>0</v>
      </c>
      <c r="W28" s="68"/>
      <c r="X28" s="141"/>
      <c r="Z28" s="182">
        <f>COUNTIF($V$5:$X$24,$A28)</f>
        <v>0</v>
      </c>
      <c r="AA28" s="68"/>
      <c r="AB28" s="141"/>
    </row>
    <row r="29" spans="1:28">
      <c r="A29" s="179" t="s">
        <v>364</v>
      </c>
      <c r="B29" s="180" t="s">
        <v>639</v>
      </c>
      <c r="E29" s="112"/>
      <c r="F29" s="182">
        <f t="shared" si="5"/>
        <v>1</v>
      </c>
      <c r="G29" s="68"/>
      <c r="H29" s="68"/>
      <c r="I29" s="68"/>
      <c r="J29" s="68"/>
      <c r="K29" s="141"/>
      <c r="M29" s="182">
        <f t="shared" si="6"/>
        <v>1</v>
      </c>
      <c r="N29" s="141"/>
      <c r="P29" s="182">
        <f t="shared" si="7"/>
        <v>1</v>
      </c>
      <c r="Q29" s="68"/>
      <c r="R29" s="68"/>
      <c r="S29" s="68"/>
      <c r="T29" s="141"/>
      <c r="V29" s="182">
        <f>COUNTIF($V$5:$X$24,$A29)</f>
        <v>1</v>
      </c>
      <c r="W29" s="68"/>
      <c r="X29" s="141"/>
      <c r="Z29" s="182">
        <f>COUNTIF($V$5:$X$24,$A29)</f>
        <v>1</v>
      </c>
      <c r="AA29" s="68"/>
      <c r="AB29" s="141"/>
    </row>
    <row r="30" spans="1:28">
      <c r="A30" s="179" t="s">
        <v>744</v>
      </c>
      <c r="B30" s="180" t="s">
        <v>641</v>
      </c>
      <c r="E30" s="112"/>
      <c r="F30" s="183">
        <f t="shared" si="5"/>
        <v>2</v>
      </c>
      <c r="G30" s="132"/>
      <c r="H30" s="132"/>
      <c r="I30" s="132"/>
      <c r="J30" s="132"/>
      <c r="K30" s="136"/>
      <c r="M30" s="183">
        <f t="shared" si="6"/>
        <v>0</v>
      </c>
      <c r="N30" s="136"/>
      <c r="P30" s="183">
        <f t="shared" si="7"/>
        <v>2</v>
      </c>
      <c r="Q30" s="132"/>
      <c r="R30" s="132"/>
      <c r="S30" s="132"/>
      <c r="T30" s="136"/>
      <c r="V30" s="183">
        <f>COUNTIF($V$5:$X$24,$A30)</f>
        <v>1</v>
      </c>
      <c r="W30" s="132"/>
      <c r="X30" s="136"/>
      <c r="Z30" s="183">
        <f>COUNTIF($V$5:$X$24,$A30)</f>
        <v>1</v>
      </c>
      <c r="AA30" s="132"/>
      <c r="AB30" s="136"/>
    </row>
    <row r="31" spans="1:28">
      <c r="E31" s="112"/>
    </row>
    <row r="32" spans="1:28">
      <c r="E32" s="112"/>
    </row>
    <row r="33" spans="5:5">
      <c r="E33" s="112"/>
    </row>
    <row r="34" spans="5:5">
      <c r="E34" s="112"/>
    </row>
    <row r="35" spans="5:5">
      <c r="E35" s="112"/>
    </row>
    <row r="36" spans="5:5">
      <c r="E36" s="112"/>
    </row>
    <row r="37" spans="5:5">
      <c r="E37" s="112"/>
    </row>
    <row r="38" spans="5:5">
      <c r="E38" s="112"/>
    </row>
    <row r="39" spans="5:5">
      <c r="E39" s="112"/>
    </row>
    <row r="40" spans="5:5">
      <c r="E40" s="112"/>
    </row>
    <row r="41" spans="5:5">
      <c r="E41" s="112"/>
    </row>
    <row r="42" spans="5:5">
      <c r="E42" s="112"/>
    </row>
    <row r="43" spans="5:5">
      <c r="E43" s="112"/>
    </row>
    <row r="44" spans="5:5">
      <c r="E44" s="112"/>
    </row>
    <row r="45" spans="5:5">
      <c r="E45" s="112"/>
    </row>
    <row r="46" spans="5:5">
      <c r="E46" s="112"/>
    </row>
    <row r="47" spans="5:5">
      <c r="E47" s="112"/>
    </row>
    <row r="48" spans="5:5">
      <c r="E48" s="112"/>
    </row>
    <row r="49" spans="5:5">
      <c r="E49" s="112"/>
    </row>
    <row r="50" spans="5:5">
      <c r="E50" s="112"/>
    </row>
    <row r="51" spans="5:5">
      <c r="E51" s="112"/>
    </row>
    <row r="52" spans="5:5">
      <c r="E52" s="112"/>
    </row>
    <row r="53" spans="5:5">
      <c r="E53" s="112"/>
    </row>
    <row r="54" spans="5:5">
      <c r="E54" s="112"/>
    </row>
    <row r="55" spans="5:5">
      <c r="E55" s="112"/>
    </row>
    <row r="56" spans="5:5">
      <c r="E56" s="112"/>
    </row>
    <row r="57" spans="5:5">
      <c r="E57" s="112"/>
    </row>
    <row r="58" spans="5:5">
      <c r="E58" s="112"/>
    </row>
    <row r="59" spans="5:5">
      <c r="E59" s="112"/>
    </row>
    <row r="60" spans="5:5">
      <c r="E60" s="112"/>
    </row>
    <row r="61" spans="5:5">
      <c r="E61" s="112"/>
    </row>
    <row r="62" spans="5:5">
      <c r="E62" s="112"/>
    </row>
    <row r="63" spans="5:5">
      <c r="E63" s="112"/>
    </row>
    <row r="64" spans="5:5">
      <c r="E64" s="112"/>
    </row>
    <row r="65" spans="5:5">
      <c r="E65" s="112"/>
    </row>
    <row r="66" spans="5:5">
      <c r="E66" s="112"/>
    </row>
    <row r="67" spans="5:5">
      <c r="E67" s="112"/>
    </row>
    <row r="68" spans="5:5">
      <c r="E68" s="112"/>
    </row>
    <row r="69" spans="5:5">
      <c r="E69" s="112"/>
    </row>
    <row r="70" spans="5:5">
      <c r="E70" s="112"/>
    </row>
    <row r="71" spans="5:5">
      <c r="E71" s="112"/>
    </row>
    <row r="72" spans="5:5">
      <c r="E72" s="112"/>
    </row>
    <row r="73" spans="5:5">
      <c r="E73" s="112"/>
    </row>
    <row r="74" spans="5:5">
      <c r="E74" s="112"/>
    </row>
    <row r="75" spans="5:5">
      <c r="E75" s="112"/>
    </row>
    <row r="76" spans="5:5">
      <c r="E76" s="112"/>
    </row>
    <row r="77" spans="5:5">
      <c r="E77" s="112"/>
    </row>
    <row r="78" spans="5:5">
      <c r="E78" s="112"/>
    </row>
    <row r="79" spans="5:5">
      <c r="E79" s="112"/>
    </row>
    <row r="80" spans="5:5">
      <c r="E80" s="112"/>
    </row>
    <row r="81" spans="5:5">
      <c r="E81" s="112"/>
    </row>
    <row r="82" spans="5:5">
      <c r="E82" s="112"/>
    </row>
    <row r="83" spans="5:5">
      <c r="E83" s="112"/>
    </row>
    <row r="84" spans="5:5">
      <c r="E84" s="112"/>
    </row>
    <row r="85" spans="5:5">
      <c r="E85" s="112"/>
    </row>
    <row r="86" spans="5:5">
      <c r="E86" s="112"/>
    </row>
    <row r="87" spans="5:5">
      <c r="E87" s="112"/>
    </row>
    <row r="88" spans="5:5">
      <c r="E88" s="112"/>
    </row>
    <row r="89" spans="5:5">
      <c r="E89" s="112"/>
    </row>
    <row r="90" spans="5:5">
      <c r="E90" s="112"/>
    </row>
    <row r="91" spans="5:5">
      <c r="E91" s="112"/>
    </row>
    <row r="92" spans="5:5">
      <c r="E92" s="112"/>
    </row>
    <row r="93" spans="5:5">
      <c r="E93" s="112"/>
    </row>
    <row r="94" spans="5:5">
      <c r="E94" s="112"/>
    </row>
    <row r="95" spans="5:5">
      <c r="E95" s="112"/>
    </row>
    <row r="96" spans="5:5">
      <c r="E96" s="112"/>
    </row>
    <row r="97" spans="5:5">
      <c r="E97" s="112"/>
    </row>
    <row r="98" spans="5:5">
      <c r="E98" s="112"/>
    </row>
    <row r="99" spans="5:5">
      <c r="E99" s="112"/>
    </row>
    <row r="100" spans="5:5">
      <c r="E100" s="112"/>
    </row>
    <row r="101" spans="5:5">
      <c r="E101" s="112"/>
    </row>
    <row r="102" spans="5:5">
      <c r="E102" s="112"/>
    </row>
    <row r="103" spans="5:5">
      <c r="E103" s="112"/>
    </row>
    <row r="104" spans="5:5">
      <c r="E104" s="112"/>
    </row>
    <row r="105" spans="5:5">
      <c r="E105" s="112"/>
    </row>
    <row r="106" spans="5:5">
      <c r="E106" s="112"/>
    </row>
    <row r="107" spans="5:5">
      <c r="E107" s="112"/>
    </row>
    <row r="108" spans="5:5">
      <c r="E108" s="112"/>
    </row>
    <row r="109" spans="5:5">
      <c r="E109" s="112"/>
    </row>
    <row r="110" spans="5:5">
      <c r="E110" s="112"/>
    </row>
    <row r="111" spans="5:5">
      <c r="E111" s="112"/>
    </row>
    <row r="112" spans="5:5">
      <c r="E112" s="112"/>
    </row>
    <row r="113" spans="5:5">
      <c r="E113" s="112"/>
    </row>
    <row r="114" spans="5:5">
      <c r="E114" s="112"/>
    </row>
    <row r="115" spans="5:5">
      <c r="E115" s="112"/>
    </row>
    <row r="116" spans="5:5">
      <c r="E116" s="112"/>
    </row>
    <row r="117" spans="5:5">
      <c r="E117" s="112"/>
    </row>
    <row r="118" spans="5:5">
      <c r="E118" s="112"/>
    </row>
    <row r="119" spans="5:5">
      <c r="E119" s="112"/>
    </row>
    <row r="120" spans="5:5">
      <c r="E120" s="112"/>
    </row>
    <row r="121" spans="5:5">
      <c r="E121" s="112"/>
    </row>
    <row r="122" spans="5:5">
      <c r="E122" s="112"/>
    </row>
    <row r="123" spans="5:5">
      <c r="E123" s="112"/>
    </row>
    <row r="124" spans="5:5">
      <c r="E124" s="112"/>
    </row>
    <row r="125" spans="5:5">
      <c r="E125" s="112"/>
    </row>
    <row r="126" spans="5:5">
      <c r="E126" s="112"/>
    </row>
    <row r="127" spans="5:5">
      <c r="E127" s="112"/>
    </row>
    <row r="128" spans="5:5">
      <c r="E128" s="112"/>
    </row>
    <row r="129" spans="5:5">
      <c r="E129" s="112"/>
    </row>
    <row r="130" spans="5:5">
      <c r="E130" s="112"/>
    </row>
    <row r="131" spans="5:5">
      <c r="E131" s="112"/>
    </row>
    <row r="132" spans="5:5">
      <c r="E132" s="112"/>
    </row>
    <row r="133" spans="5:5">
      <c r="E133" s="112"/>
    </row>
    <row r="134" spans="5:5">
      <c r="E134" s="112"/>
    </row>
    <row r="135" spans="5:5">
      <c r="E135" s="112"/>
    </row>
    <row r="136" spans="5:5">
      <c r="E136" s="112"/>
    </row>
    <row r="137" spans="5:5">
      <c r="E137" s="112"/>
    </row>
    <row r="138" spans="5:5">
      <c r="E138" s="112"/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paperSize="8" scale="15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8"/>
  <sheetViews>
    <sheetView workbookViewId="0">
      <pane xSplit="4" ySplit="3" topLeftCell="E4" activePane="bottomRight" state="frozenSplit"/>
      <selection pane="topRight" activeCell="E1" sqref="E1"/>
      <selection pane="bottomLeft" activeCell="A30" sqref="A30"/>
      <selection pane="bottomRight" activeCell="U30" sqref="A1:U30"/>
    </sheetView>
  </sheetViews>
  <sheetFormatPr defaultRowHeight="14.25"/>
  <cols>
    <col min="1" max="1" width="3.125" style="1" customWidth="1"/>
    <col min="2" max="2" width="5.625" style="1" customWidth="1"/>
    <col min="3" max="3" width="3.125" style="1" customWidth="1"/>
    <col min="4" max="4" width="5.625" style="1" customWidth="1"/>
    <col min="5" max="5" width="4" style="1" customWidth="1"/>
    <col min="6" max="8" width="4.25" customWidth="1"/>
    <col min="9" max="9" width="1.375" customWidth="1"/>
    <col min="10" max="11" width="4.25" customWidth="1"/>
    <col min="12" max="12" width="1.375" customWidth="1"/>
    <col min="13" max="14" width="4.25" customWidth="1"/>
    <col min="15" max="15" width="1.375" customWidth="1"/>
    <col min="16" max="17" width="4.25" customWidth="1"/>
    <col min="18" max="18" width="1.375" customWidth="1"/>
    <col min="19" max="21" width="4.25" customWidth="1"/>
    <col min="22" max="22" width="5.125" customWidth="1"/>
  </cols>
  <sheetData>
    <row r="1" spans="1:21" ht="23.25" customHeight="1">
      <c r="F1" s="168" t="s">
        <v>338</v>
      </c>
      <c r="G1" s="97"/>
      <c r="H1" s="98"/>
      <c r="I1" s="97"/>
      <c r="J1" s="168" t="s">
        <v>339</v>
      </c>
      <c r="K1" s="98"/>
      <c r="L1" s="97"/>
      <c r="M1" s="168" t="s">
        <v>340</v>
      </c>
      <c r="N1" s="98"/>
      <c r="O1" s="97"/>
      <c r="P1" s="168" t="s">
        <v>341</v>
      </c>
      <c r="Q1" s="98"/>
      <c r="R1" s="97"/>
      <c r="S1" s="166"/>
      <c r="T1" s="167" t="s">
        <v>342</v>
      </c>
      <c r="U1" s="98"/>
    </row>
    <row r="2" spans="1:21" ht="15">
      <c r="B2" s="96" t="s">
        <v>357</v>
      </c>
      <c r="D2" s="96" t="s">
        <v>358</v>
      </c>
      <c r="E2" s="149">
        <v>15</v>
      </c>
      <c r="F2" s="207" t="str">
        <f>Plan!$U$3</f>
        <v>3P4</v>
      </c>
      <c r="G2" s="207" t="str">
        <f>F2</f>
        <v>3P4</v>
      </c>
      <c r="H2" s="208" t="str">
        <f>Plan!$Y$3</f>
        <v>4B4P</v>
      </c>
      <c r="J2" s="207" t="str">
        <f>Plan!$I$3</f>
        <v>1P4</v>
      </c>
      <c r="K2" s="207" t="str">
        <f>J2</f>
        <v>1P4</v>
      </c>
      <c r="M2" s="207" t="str">
        <f>Plan!$K$3</f>
        <v>1PT</v>
      </c>
      <c r="N2" s="207" t="str">
        <f>M2</f>
        <v>1PT</v>
      </c>
      <c r="P2" s="208" t="str">
        <f>Plan!$Y$3</f>
        <v>4B4P</v>
      </c>
      <c r="Q2" s="208" t="str">
        <f>Plan!$O$3</f>
        <v>2B4P</v>
      </c>
      <c r="S2" s="207" t="str">
        <f>Plan!$U$3</f>
        <v>3P4</v>
      </c>
      <c r="T2" s="207" t="str">
        <f>S2</f>
        <v>3P4</v>
      </c>
      <c r="U2" s="208" t="str">
        <f>Plan!$O$3</f>
        <v>2B4P</v>
      </c>
    </row>
    <row r="3" spans="1:21">
      <c r="A3" s="103"/>
      <c r="B3" s="103" t="s">
        <v>359</v>
      </c>
      <c r="C3" s="103"/>
      <c r="D3" s="103" t="s">
        <v>359</v>
      </c>
      <c r="E3" s="149">
        <v>20</v>
      </c>
      <c r="F3" s="105" t="s">
        <v>360</v>
      </c>
      <c r="G3" s="105" t="s">
        <v>361</v>
      </c>
      <c r="H3" s="105" t="s">
        <v>635</v>
      </c>
      <c r="J3" s="105" t="s">
        <v>360</v>
      </c>
      <c r="K3" s="105" t="s">
        <v>361</v>
      </c>
      <c r="M3" s="105" t="s">
        <v>360</v>
      </c>
      <c r="N3" s="105" t="s">
        <v>361</v>
      </c>
      <c r="P3" s="105" t="s">
        <v>635</v>
      </c>
      <c r="Q3" s="105" t="s">
        <v>635</v>
      </c>
      <c r="S3" s="105" t="s">
        <v>360</v>
      </c>
      <c r="T3" s="105" t="s">
        <v>361</v>
      </c>
      <c r="U3" s="105" t="s">
        <v>635</v>
      </c>
    </row>
    <row r="4" spans="1:21" ht="9.75" customHeight="1">
      <c r="A4" s="103"/>
      <c r="B4" s="103"/>
      <c r="C4" s="103"/>
      <c r="D4" s="103"/>
      <c r="E4" s="103"/>
      <c r="F4" s="105"/>
      <c r="G4" s="105"/>
      <c r="H4" s="105"/>
      <c r="J4" s="103"/>
      <c r="K4" s="103"/>
      <c r="M4" s="105"/>
      <c r="N4" s="105"/>
      <c r="P4" s="105"/>
      <c r="Q4" s="105"/>
      <c r="S4" s="105"/>
      <c r="T4" s="105"/>
      <c r="U4" s="105"/>
    </row>
    <row r="5" spans="1:21">
      <c r="A5" s="106">
        <v>1</v>
      </c>
      <c r="B5" s="89">
        <f>Plan!C4</f>
        <v>0.2951388888888889</v>
      </c>
      <c r="C5" s="106">
        <v>1</v>
      </c>
      <c r="D5" s="89">
        <v>0.29166666666666669</v>
      </c>
      <c r="E5" s="100"/>
      <c r="F5" s="163">
        <f>B5</f>
        <v>0.2951388888888889</v>
      </c>
      <c r="G5" s="163">
        <f>F5</f>
        <v>0.2951388888888889</v>
      </c>
      <c r="H5" s="108"/>
      <c r="J5" s="150">
        <f>$B$5</f>
        <v>0.2951388888888889</v>
      </c>
      <c r="K5" s="150">
        <f>$B$5</f>
        <v>0.2951388888888889</v>
      </c>
      <c r="M5" s="150">
        <f>$B$5</f>
        <v>0.2951388888888889</v>
      </c>
      <c r="N5" s="150">
        <f>$B$5</f>
        <v>0.2951388888888889</v>
      </c>
      <c r="P5" s="199">
        <f>B5</f>
        <v>0.2951388888888889</v>
      </c>
      <c r="Q5" s="163">
        <f>M5</f>
        <v>0.2951388888888889</v>
      </c>
      <c r="R5" s="205"/>
      <c r="S5" s="199">
        <f>$B5</f>
        <v>0.2951388888888889</v>
      </c>
      <c r="T5" s="199">
        <f>S5</f>
        <v>0.2951388888888889</v>
      </c>
      <c r="U5" s="108"/>
    </row>
    <row r="6" spans="1:21">
      <c r="B6" s="89">
        <f>Plan!D4</f>
        <v>0.3263888888888889</v>
      </c>
      <c r="C6" s="106"/>
      <c r="D6" s="89">
        <f>D5+TIME(0,30,0)</f>
        <v>0.3125</v>
      </c>
      <c r="E6" s="100"/>
      <c r="F6" s="164" t="s">
        <v>659</v>
      </c>
      <c r="G6" s="164" t="str">
        <f>F6</f>
        <v>tGas</v>
      </c>
      <c r="H6" s="108"/>
      <c r="J6" s="107" t="s">
        <v>658</v>
      </c>
      <c r="K6" s="107" t="s">
        <v>658</v>
      </c>
      <c r="M6" s="107" t="s">
        <v>658</v>
      </c>
      <c r="N6" s="107" t="s">
        <v>658</v>
      </c>
      <c r="P6" s="113" t="s">
        <v>660</v>
      </c>
      <c r="Q6" s="164" t="s">
        <v>659</v>
      </c>
      <c r="R6" s="205"/>
      <c r="S6" s="113" t="s">
        <v>660</v>
      </c>
      <c r="T6" s="113" t="str">
        <f>S6</f>
        <v>Okon</v>
      </c>
      <c r="U6" s="108"/>
    </row>
    <row r="7" spans="1:21">
      <c r="A7" s="106">
        <v>2</v>
      </c>
      <c r="B7" s="89">
        <f>Plan!C5</f>
        <v>0.33333333333333331</v>
      </c>
      <c r="C7" s="106">
        <v>2</v>
      </c>
      <c r="D7" s="89">
        <f t="shared" ref="D7:D24" si="0">D6+TIME(0,30,0)</f>
        <v>0.33333333333333331</v>
      </c>
      <c r="E7" s="100"/>
      <c r="F7" s="175"/>
      <c r="G7" s="175"/>
      <c r="H7" s="209"/>
      <c r="I7" s="210"/>
      <c r="J7" s="176"/>
      <c r="K7" s="176"/>
      <c r="L7" s="210"/>
      <c r="M7" s="176"/>
      <c r="N7" s="176"/>
      <c r="O7" s="210"/>
      <c r="P7" s="203"/>
      <c r="Q7" s="175"/>
      <c r="R7" s="210"/>
      <c r="S7" s="203" t="s">
        <v>655</v>
      </c>
      <c r="T7" s="203" t="s">
        <v>654</v>
      </c>
      <c r="U7" s="108"/>
    </row>
    <row r="8" spans="1:21">
      <c r="B8" s="89">
        <f>Plan!D5</f>
        <v>0.36458333333333331</v>
      </c>
      <c r="C8" s="106"/>
      <c r="D8" s="89">
        <f t="shared" si="0"/>
        <v>0.35416666666666663</v>
      </c>
      <c r="E8" s="100"/>
      <c r="F8" s="175" t="s">
        <v>654</v>
      </c>
      <c r="G8" s="175" t="s">
        <v>655</v>
      </c>
      <c r="H8" s="209"/>
      <c r="I8" s="210"/>
      <c r="J8" s="176" t="s">
        <v>656</v>
      </c>
      <c r="K8" s="176" t="s">
        <v>655</v>
      </c>
      <c r="L8" s="210"/>
      <c r="M8" s="176" t="s">
        <v>656</v>
      </c>
      <c r="N8" s="176" t="s">
        <v>654</v>
      </c>
      <c r="O8" s="210"/>
      <c r="P8" s="203" t="s">
        <v>655</v>
      </c>
      <c r="Q8" s="175" t="s">
        <v>654</v>
      </c>
      <c r="R8" s="210"/>
      <c r="S8" s="199">
        <f>$B8</f>
        <v>0.36458333333333331</v>
      </c>
      <c r="T8" s="203">
        <f>S8</f>
        <v>0.36458333333333331</v>
      </c>
      <c r="U8" s="108"/>
    </row>
    <row r="9" spans="1:21">
      <c r="A9" s="106">
        <v>3</v>
      </c>
      <c r="B9" s="89">
        <f>Plan!C6</f>
        <v>0.37152777777777773</v>
      </c>
      <c r="C9" s="106">
        <v>3</v>
      </c>
      <c r="D9" s="89">
        <f t="shared" si="0"/>
        <v>0.37499999999999994</v>
      </c>
      <c r="E9" s="100"/>
      <c r="F9" s="211">
        <v>5</v>
      </c>
      <c r="G9" s="211">
        <v>5</v>
      </c>
      <c r="H9" s="209"/>
      <c r="I9" s="210"/>
      <c r="J9" s="176"/>
      <c r="K9" s="198" t="s">
        <v>657</v>
      </c>
      <c r="L9" s="210"/>
      <c r="M9" s="176"/>
      <c r="N9" s="198" t="s">
        <v>657</v>
      </c>
      <c r="O9" s="210"/>
      <c r="P9" s="203"/>
      <c r="Q9" s="211"/>
      <c r="R9" s="210"/>
      <c r="S9" s="212" t="s">
        <v>661</v>
      </c>
      <c r="T9" s="212" t="str">
        <f>S9</f>
        <v>Orga</v>
      </c>
      <c r="U9" s="108"/>
    </row>
    <row r="10" spans="1:21">
      <c r="B10" s="89">
        <f>Plan!D6</f>
        <v>0.40277777777777773</v>
      </c>
      <c r="C10" s="106"/>
      <c r="D10" s="89">
        <f t="shared" si="0"/>
        <v>0.39583333333333326</v>
      </c>
      <c r="E10" s="100"/>
      <c r="F10" s="175"/>
      <c r="G10" s="175"/>
      <c r="H10" s="209"/>
      <c r="I10" s="210"/>
      <c r="J10" s="176"/>
      <c r="K10" s="176"/>
      <c r="L10" s="210"/>
      <c r="M10" s="176"/>
      <c r="N10" s="176"/>
      <c r="O10" s="210"/>
      <c r="P10" s="227">
        <v>4</v>
      </c>
      <c r="Q10" s="211">
        <v>5</v>
      </c>
      <c r="R10" s="210"/>
      <c r="S10" s="212" t="s">
        <v>655</v>
      </c>
      <c r="T10" s="212" t="s">
        <v>654</v>
      </c>
      <c r="U10" s="108"/>
    </row>
    <row r="11" spans="1:21">
      <c r="A11" s="106">
        <v>4</v>
      </c>
      <c r="B11" s="89">
        <f>Plan!C7</f>
        <v>0.40972222222222215</v>
      </c>
      <c r="C11" s="106">
        <v>4</v>
      </c>
      <c r="D11" s="89">
        <f t="shared" si="0"/>
        <v>0.41666666666666657</v>
      </c>
      <c r="E11" s="100"/>
      <c r="F11" s="175"/>
      <c r="G11" s="175"/>
      <c r="H11" s="209"/>
      <c r="I11" s="210"/>
      <c r="J11" s="213">
        <v>6</v>
      </c>
      <c r="K11" s="213">
        <v>6</v>
      </c>
      <c r="L11" s="210"/>
      <c r="M11" s="213">
        <v>5</v>
      </c>
      <c r="N11" s="213">
        <v>5</v>
      </c>
      <c r="O11" s="210"/>
      <c r="P11" s="203"/>
      <c r="Q11" s="175"/>
      <c r="R11" s="210"/>
      <c r="S11" s="200">
        <f>$B11</f>
        <v>0.40972222222222215</v>
      </c>
      <c r="T11" s="201">
        <f>S11</f>
        <v>0.40972222222222215</v>
      </c>
      <c r="U11" s="108"/>
    </row>
    <row r="12" spans="1:21">
      <c r="B12" s="89">
        <f>Plan!D7</f>
        <v>0.44097222222222215</v>
      </c>
      <c r="C12" s="106"/>
      <c r="D12" s="89">
        <f t="shared" si="0"/>
        <v>0.43749999999999989</v>
      </c>
      <c r="E12" s="100"/>
      <c r="F12" s="164"/>
      <c r="G12" s="164"/>
      <c r="H12" s="108"/>
      <c r="J12" s="107"/>
      <c r="K12" s="107"/>
      <c r="M12" s="107"/>
      <c r="N12" s="107"/>
      <c r="P12" s="203">
        <f>$B12</f>
        <v>0.44097222222222215</v>
      </c>
      <c r="Q12" s="164"/>
      <c r="R12" s="205"/>
      <c r="S12" s="204"/>
      <c r="T12" s="204"/>
      <c r="U12" s="200">
        <f>$B12</f>
        <v>0.44097222222222215</v>
      </c>
    </row>
    <row r="13" spans="1:21">
      <c r="A13" s="106">
        <v>5</v>
      </c>
      <c r="B13" s="89">
        <f>Plan!C8</f>
        <v>0.45138888888888884</v>
      </c>
      <c r="C13" s="106">
        <v>5</v>
      </c>
      <c r="D13" s="89">
        <f t="shared" si="0"/>
        <v>0.4583333333333332</v>
      </c>
      <c r="E13" s="100"/>
      <c r="F13" s="164"/>
      <c r="G13" s="164"/>
      <c r="H13" s="108"/>
      <c r="J13" s="107"/>
      <c r="K13" s="107"/>
      <c r="M13" s="107"/>
      <c r="N13" s="107"/>
      <c r="P13" s="108"/>
      <c r="Q13" s="164"/>
      <c r="R13" s="205"/>
      <c r="S13" s="204"/>
      <c r="T13" s="204"/>
      <c r="U13" s="201" t="s">
        <v>661</v>
      </c>
    </row>
    <row r="14" spans="1:21">
      <c r="B14" s="89">
        <f>Plan!D8</f>
        <v>0.48263888888888884</v>
      </c>
      <c r="C14" s="106"/>
      <c r="D14" s="89">
        <f t="shared" si="0"/>
        <v>0.47916666666666652</v>
      </c>
      <c r="E14" s="100"/>
      <c r="F14" s="164">
        <f>B14</f>
        <v>0.48263888888888884</v>
      </c>
      <c r="G14" s="164">
        <f>F14</f>
        <v>0.48263888888888884</v>
      </c>
      <c r="H14" s="108"/>
      <c r="J14" s="107"/>
      <c r="K14" s="107"/>
      <c r="M14" s="107">
        <f>$B14</f>
        <v>0.48263888888888884</v>
      </c>
      <c r="N14" s="107">
        <f>M14</f>
        <v>0.48263888888888884</v>
      </c>
      <c r="P14" s="108"/>
      <c r="Q14" s="164">
        <f>M14</f>
        <v>0.48263888888888884</v>
      </c>
      <c r="R14" s="205"/>
      <c r="S14" s="204"/>
      <c r="T14" s="204"/>
      <c r="U14" s="212" t="s">
        <v>655</v>
      </c>
    </row>
    <row r="15" spans="1:21">
      <c r="A15" s="106">
        <v>6</v>
      </c>
      <c r="B15" s="89">
        <f>Plan!C9</f>
        <v>0.48958333333333326</v>
      </c>
      <c r="C15" s="106">
        <v>6</v>
      </c>
      <c r="D15" s="89">
        <f t="shared" si="0"/>
        <v>0.49999999999999983</v>
      </c>
      <c r="E15" s="100"/>
      <c r="F15" s="108"/>
      <c r="G15" s="108"/>
      <c r="H15" s="200">
        <f>$B15</f>
        <v>0.48958333333333326</v>
      </c>
      <c r="J15" s="107"/>
      <c r="K15" s="107"/>
      <c r="M15" s="108"/>
      <c r="N15" s="108"/>
      <c r="P15" s="108"/>
      <c r="Q15" s="108"/>
      <c r="R15" s="205"/>
      <c r="S15" s="108"/>
      <c r="T15" s="108"/>
      <c r="U15" s="200">
        <f>$B15</f>
        <v>0.48958333333333326</v>
      </c>
    </row>
    <row r="16" spans="1:21">
      <c r="B16" s="89">
        <f>Plan!D9</f>
        <v>0.52083333333333326</v>
      </c>
      <c r="C16" s="106"/>
      <c r="D16" s="89">
        <f t="shared" si="0"/>
        <v>0.52083333333333315</v>
      </c>
      <c r="E16" s="100"/>
      <c r="F16" s="108"/>
      <c r="G16" s="108"/>
      <c r="H16" s="201" t="s">
        <v>661</v>
      </c>
      <c r="J16" s="107">
        <f>$B16</f>
        <v>0.52083333333333326</v>
      </c>
      <c r="K16" s="107">
        <f>J16</f>
        <v>0.52083333333333326</v>
      </c>
      <c r="M16" s="108"/>
      <c r="N16" s="108"/>
      <c r="P16" s="108"/>
      <c r="Q16" s="108"/>
      <c r="S16" s="108"/>
      <c r="T16" s="108"/>
      <c r="U16" s="108"/>
    </row>
    <row r="17" spans="1:21">
      <c r="A17" s="106">
        <v>7</v>
      </c>
      <c r="B17" s="89">
        <f>Plan!C10</f>
        <v>0.52777777777777768</v>
      </c>
      <c r="C17" s="106">
        <v>7</v>
      </c>
      <c r="D17" s="89">
        <f t="shared" si="0"/>
        <v>0.54166666666666652</v>
      </c>
      <c r="E17" s="100"/>
      <c r="F17" s="108"/>
      <c r="G17" s="108"/>
      <c r="H17" s="202" t="s">
        <v>654</v>
      </c>
      <c r="J17" s="108"/>
      <c r="K17" s="108"/>
      <c r="M17" s="108"/>
      <c r="N17" s="108"/>
      <c r="P17" s="108"/>
      <c r="Q17" s="108"/>
      <c r="S17" s="108"/>
      <c r="T17" s="108"/>
      <c r="U17" s="108"/>
    </row>
    <row r="18" spans="1:21">
      <c r="B18" s="89">
        <f>Plan!D10</f>
        <v>0.55902777777777768</v>
      </c>
      <c r="C18" s="106"/>
      <c r="D18" s="89">
        <f t="shared" si="0"/>
        <v>0.56249999999999989</v>
      </c>
      <c r="E18" s="100"/>
      <c r="F18" s="108"/>
      <c r="G18" s="108"/>
      <c r="H18" s="200">
        <f>$B18</f>
        <v>0.55902777777777768</v>
      </c>
      <c r="J18" s="108"/>
      <c r="K18" s="108"/>
      <c r="M18" s="108"/>
      <c r="N18" s="108"/>
      <c r="P18" s="108"/>
      <c r="Q18" s="108"/>
      <c r="S18" s="108"/>
      <c r="T18" s="108"/>
      <c r="U18" s="108"/>
    </row>
    <row r="19" spans="1:21">
      <c r="A19" s="106">
        <v>8</v>
      </c>
      <c r="B19" s="89">
        <f>Plan!C11</f>
        <v>0.5659722222222221</v>
      </c>
      <c r="C19" s="106">
        <v>8</v>
      </c>
      <c r="D19" s="89">
        <f t="shared" si="0"/>
        <v>0.58333333333333326</v>
      </c>
      <c r="E19" s="100"/>
      <c r="F19" s="108"/>
      <c r="G19" s="108"/>
      <c r="H19" s="108"/>
      <c r="J19" s="108"/>
      <c r="K19" s="108"/>
      <c r="M19" s="108"/>
      <c r="N19" s="108"/>
      <c r="P19" s="108"/>
      <c r="Q19" s="108"/>
      <c r="S19" s="108"/>
      <c r="T19" s="108"/>
      <c r="U19" s="108"/>
    </row>
    <row r="20" spans="1:21">
      <c r="B20" s="89">
        <f>Plan!D11</f>
        <v>0.5972222222222221</v>
      </c>
      <c r="C20" s="106"/>
      <c r="D20" s="89">
        <f t="shared" si="0"/>
        <v>0.60416666666666663</v>
      </c>
      <c r="E20" s="112"/>
      <c r="F20" s="108"/>
      <c r="G20" s="108"/>
      <c r="H20" s="108"/>
      <c r="J20" s="108"/>
      <c r="K20" s="108"/>
      <c r="M20" s="108"/>
      <c r="N20" s="108"/>
      <c r="P20" s="108"/>
      <c r="Q20" s="108"/>
      <c r="S20" s="108"/>
      <c r="T20" s="108"/>
      <c r="U20" s="108"/>
    </row>
    <row r="21" spans="1:21">
      <c r="A21" s="106">
        <v>9</v>
      </c>
      <c r="B21" s="89">
        <f>Plan!C12</f>
        <v>0.60416666666666652</v>
      </c>
      <c r="C21" s="106">
        <v>9</v>
      </c>
      <c r="D21" s="89">
        <f t="shared" si="0"/>
        <v>0.625</v>
      </c>
      <c r="E21" s="112"/>
      <c r="F21" s="108"/>
      <c r="G21" s="108"/>
      <c r="H21" s="108"/>
      <c r="J21" s="108"/>
      <c r="K21" s="108"/>
      <c r="M21" s="108"/>
      <c r="N21" s="108"/>
      <c r="P21" s="108"/>
      <c r="Q21" s="108"/>
      <c r="S21" s="108"/>
      <c r="T21" s="108"/>
      <c r="U21" s="108"/>
    </row>
    <row r="22" spans="1:21">
      <c r="B22" s="89">
        <f>Plan!D12</f>
        <v>0.63541666666666652</v>
      </c>
      <c r="C22" s="106"/>
      <c r="D22" s="89">
        <f t="shared" si="0"/>
        <v>0.64583333333333337</v>
      </c>
      <c r="E22" s="112"/>
      <c r="F22" s="108"/>
      <c r="G22" s="108"/>
      <c r="H22" s="108"/>
      <c r="J22" s="108"/>
      <c r="K22" s="108"/>
      <c r="M22" s="108"/>
      <c r="N22" s="108"/>
      <c r="P22" s="108"/>
      <c r="Q22" s="108"/>
      <c r="S22" s="108"/>
      <c r="T22" s="108"/>
      <c r="U22" s="108"/>
    </row>
    <row r="23" spans="1:21">
      <c r="C23" s="106">
        <v>10</v>
      </c>
      <c r="D23" s="89">
        <f t="shared" si="0"/>
        <v>0.66666666666666674</v>
      </c>
      <c r="E23" s="112"/>
      <c r="F23" s="108"/>
      <c r="G23" s="108"/>
      <c r="H23" s="108"/>
      <c r="J23" s="108"/>
      <c r="K23" s="108"/>
      <c r="M23" s="108"/>
      <c r="N23" s="108"/>
      <c r="P23" s="108"/>
      <c r="Q23" s="108"/>
      <c r="S23" s="108"/>
      <c r="T23" s="108"/>
      <c r="U23" s="108"/>
    </row>
    <row r="24" spans="1:21">
      <c r="C24" s="106"/>
      <c r="D24" s="89">
        <f t="shared" si="0"/>
        <v>0.68750000000000011</v>
      </c>
      <c r="E24" s="112"/>
      <c r="F24" s="108"/>
      <c r="G24" s="108"/>
      <c r="H24" s="108"/>
      <c r="J24" s="108"/>
      <c r="K24" s="108"/>
      <c r="M24" s="108"/>
      <c r="N24" s="108"/>
      <c r="P24" s="108"/>
      <c r="Q24" s="108"/>
      <c r="S24" s="108"/>
      <c r="T24" s="108"/>
      <c r="U24" s="108"/>
    </row>
    <row r="25" spans="1:21">
      <c r="E25" s="112"/>
    </row>
    <row r="26" spans="1:21">
      <c r="E26" s="112"/>
      <c r="F26" s="181" t="str">
        <f>F1</f>
        <v>Poniedziałek</v>
      </c>
      <c r="G26" s="117"/>
      <c r="H26" s="139"/>
      <c r="J26" s="181" t="str">
        <f>J1</f>
        <v>Wtorek</v>
      </c>
      <c r="K26" s="139"/>
      <c r="M26" s="181" t="str">
        <f>M1</f>
        <v>Środa</v>
      </c>
      <c r="N26" s="139"/>
      <c r="P26" s="181" t="str">
        <f>P1</f>
        <v>Czwartek</v>
      </c>
      <c r="Q26" s="139"/>
      <c r="S26" s="181"/>
      <c r="T26" s="117" t="str">
        <f>T1</f>
        <v>Piątek</v>
      </c>
      <c r="U26" s="139"/>
    </row>
    <row r="27" spans="1:21">
      <c r="A27" s="179" t="s">
        <v>654</v>
      </c>
      <c r="B27" s="180" t="s">
        <v>650</v>
      </c>
      <c r="E27" s="112"/>
      <c r="F27" s="182">
        <f>COUNTIF($F$5:$H$24,$A27)</f>
        <v>2</v>
      </c>
      <c r="G27" s="68"/>
      <c r="H27" s="141"/>
      <c r="J27" s="182">
        <f>COUNTIF($J$5:$K$24,$A27)</f>
        <v>0</v>
      </c>
      <c r="K27" s="141"/>
      <c r="M27" s="182">
        <f>COUNTIF($M$5:$N$24,$A27)</f>
        <v>1</v>
      </c>
      <c r="N27" s="141"/>
      <c r="P27" s="181">
        <f>COUNTIF($P$5:$Q$24,$A27)</f>
        <v>1</v>
      </c>
      <c r="Q27" s="139"/>
      <c r="S27" s="181">
        <f>COUNTIF($S$5:$U$24,$A27)</f>
        <v>2</v>
      </c>
      <c r="T27" s="117"/>
      <c r="U27" s="139"/>
    </row>
    <row r="28" spans="1:21">
      <c r="A28" s="179" t="s">
        <v>655</v>
      </c>
      <c r="B28" s="180" t="s">
        <v>651</v>
      </c>
      <c r="E28" s="112"/>
      <c r="F28" s="182">
        <f t="shared" ref="F28:F30" si="1">COUNTIF($F$5:$H$24,$A28)</f>
        <v>1</v>
      </c>
      <c r="G28" s="68"/>
      <c r="H28" s="141"/>
      <c r="J28" s="182">
        <f t="shared" ref="J28:J30" si="2">COUNTIF($J$5:$K$24,$A28)</f>
        <v>1</v>
      </c>
      <c r="K28" s="141"/>
      <c r="M28" s="182">
        <f t="shared" ref="M28:M30" si="3">COUNTIF($M$5:$N$24,$A28)</f>
        <v>0</v>
      </c>
      <c r="N28" s="141"/>
      <c r="P28" s="182">
        <f>COUNTIF($P$5:$Q$24,$A28)</f>
        <v>1</v>
      </c>
      <c r="Q28" s="141"/>
      <c r="S28" s="182">
        <f t="shared" ref="S28:S30" si="4">COUNTIF($S$5:$U$24,$A28)</f>
        <v>3</v>
      </c>
      <c r="T28" s="68"/>
      <c r="U28" s="141"/>
    </row>
    <row r="29" spans="1:21">
      <c r="A29" s="179" t="s">
        <v>656</v>
      </c>
      <c r="B29" s="180" t="s">
        <v>652</v>
      </c>
      <c r="E29" s="112"/>
      <c r="F29" s="182">
        <f t="shared" si="1"/>
        <v>0</v>
      </c>
      <c r="G29" s="68"/>
      <c r="H29" s="141"/>
      <c r="J29" s="182">
        <f t="shared" si="2"/>
        <v>1</v>
      </c>
      <c r="K29" s="141"/>
      <c r="M29" s="182">
        <f t="shared" si="3"/>
        <v>1</v>
      </c>
      <c r="N29" s="141"/>
      <c r="P29" s="182">
        <f>COUNTIF($P$5:$Q$24,$A29)</f>
        <v>0</v>
      </c>
      <c r="Q29" s="141"/>
      <c r="S29" s="182">
        <f t="shared" si="4"/>
        <v>0</v>
      </c>
      <c r="T29" s="68"/>
      <c r="U29" s="141"/>
    </row>
    <row r="30" spans="1:21">
      <c r="A30" s="179" t="s">
        <v>657</v>
      </c>
      <c r="B30" s="180" t="s">
        <v>653</v>
      </c>
      <c r="E30" s="112"/>
      <c r="F30" s="183">
        <f t="shared" si="1"/>
        <v>0</v>
      </c>
      <c r="G30" s="132"/>
      <c r="H30" s="136"/>
      <c r="J30" s="183">
        <f t="shared" si="2"/>
        <v>1</v>
      </c>
      <c r="K30" s="136"/>
      <c r="M30" s="183">
        <f t="shared" si="3"/>
        <v>1</v>
      </c>
      <c r="N30" s="136"/>
      <c r="P30" s="183">
        <f>COUNTIF($P$5:$Q$24,$A30)</f>
        <v>0</v>
      </c>
      <c r="Q30" s="136"/>
      <c r="S30" s="183">
        <f t="shared" si="4"/>
        <v>0</v>
      </c>
      <c r="T30" s="132"/>
      <c r="U30" s="136"/>
    </row>
    <row r="31" spans="1:21">
      <c r="E31" s="112"/>
    </row>
    <row r="32" spans="1:21">
      <c r="E32" s="112"/>
    </row>
    <row r="33" spans="5:5">
      <c r="E33" s="112"/>
    </row>
    <row r="34" spans="5:5">
      <c r="E34" s="112"/>
    </row>
    <row r="35" spans="5:5">
      <c r="E35" s="112"/>
    </row>
    <row r="36" spans="5:5">
      <c r="E36" s="112"/>
    </row>
    <row r="37" spans="5:5">
      <c r="E37" s="112"/>
    </row>
    <row r="38" spans="5:5">
      <c r="E38" s="112"/>
    </row>
    <row r="39" spans="5:5">
      <c r="E39" s="112"/>
    </row>
    <row r="40" spans="5:5">
      <c r="E40" s="112"/>
    </row>
    <row r="41" spans="5:5">
      <c r="E41" s="112"/>
    </row>
    <row r="42" spans="5:5">
      <c r="E42" s="112"/>
    </row>
    <row r="43" spans="5:5">
      <c r="E43" s="112"/>
    </row>
    <row r="44" spans="5:5">
      <c r="E44" s="112"/>
    </row>
    <row r="45" spans="5:5">
      <c r="E45" s="112"/>
    </row>
    <row r="46" spans="5:5">
      <c r="E46" s="112"/>
    </row>
    <row r="47" spans="5:5">
      <c r="E47" s="112"/>
    </row>
    <row r="48" spans="5:5">
      <c r="E48" s="112"/>
    </row>
    <row r="49" spans="5:5">
      <c r="E49" s="112"/>
    </row>
    <row r="50" spans="5:5">
      <c r="E50" s="112"/>
    </row>
    <row r="51" spans="5:5">
      <c r="E51" s="112"/>
    </row>
    <row r="52" spans="5:5">
      <c r="E52" s="112"/>
    </row>
    <row r="53" spans="5:5">
      <c r="E53" s="112"/>
    </row>
    <row r="54" spans="5:5">
      <c r="E54" s="112"/>
    </row>
    <row r="55" spans="5:5">
      <c r="E55" s="112"/>
    </row>
    <row r="56" spans="5:5">
      <c r="E56" s="112"/>
    </row>
    <row r="57" spans="5:5">
      <c r="E57" s="112"/>
    </row>
    <row r="58" spans="5:5">
      <c r="E58" s="112"/>
    </row>
    <row r="59" spans="5:5">
      <c r="E59" s="112"/>
    </row>
    <row r="60" spans="5:5">
      <c r="E60" s="112"/>
    </row>
    <row r="61" spans="5:5">
      <c r="E61" s="112"/>
    </row>
    <row r="62" spans="5:5">
      <c r="E62" s="112"/>
    </row>
    <row r="63" spans="5:5">
      <c r="E63" s="112"/>
    </row>
    <row r="64" spans="5:5">
      <c r="E64" s="112"/>
    </row>
    <row r="65" spans="5:5">
      <c r="E65" s="112"/>
    </row>
    <row r="66" spans="5:5">
      <c r="E66" s="112"/>
    </row>
    <row r="67" spans="5:5">
      <c r="E67" s="112"/>
    </row>
    <row r="68" spans="5:5">
      <c r="E68" s="112"/>
    </row>
    <row r="69" spans="5:5">
      <c r="E69" s="112"/>
    </row>
    <row r="70" spans="5:5">
      <c r="E70" s="112"/>
    </row>
    <row r="71" spans="5:5">
      <c r="E71" s="112"/>
    </row>
    <row r="72" spans="5:5">
      <c r="E72" s="112"/>
    </row>
    <row r="73" spans="5:5">
      <c r="E73" s="112"/>
    </row>
    <row r="74" spans="5:5">
      <c r="E74" s="112"/>
    </row>
    <row r="75" spans="5:5">
      <c r="E75" s="112"/>
    </row>
    <row r="76" spans="5:5">
      <c r="E76" s="112"/>
    </row>
    <row r="77" spans="5:5">
      <c r="E77" s="112"/>
    </row>
    <row r="78" spans="5:5">
      <c r="E78" s="112"/>
    </row>
    <row r="79" spans="5:5">
      <c r="E79" s="112"/>
    </row>
    <row r="80" spans="5:5">
      <c r="E80" s="112"/>
    </row>
    <row r="81" spans="5:5">
      <c r="E81" s="112"/>
    </row>
    <row r="82" spans="5:5">
      <c r="E82" s="112"/>
    </row>
    <row r="83" spans="5:5">
      <c r="E83" s="112"/>
    </row>
    <row r="84" spans="5:5">
      <c r="E84" s="112"/>
    </row>
    <row r="85" spans="5:5">
      <c r="E85" s="112"/>
    </row>
    <row r="86" spans="5:5">
      <c r="E86" s="112"/>
    </row>
    <row r="87" spans="5:5">
      <c r="E87" s="112"/>
    </row>
    <row r="88" spans="5:5">
      <c r="E88" s="112"/>
    </row>
    <row r="89" spans="5:5">
      <c r="E89" s="112"/>
    </row>
    <row r="90" spans="5:5">
      <c r="E90" s="112"/>
    </row>
    <row r="91" spans="5:5">
      <c r="E91" s="112"/>
    </row>
    <row r="92" spans="5:5">
      <c r="E92" s="112"/>
    </row>
    <row r="93" spans="5:5">
      <c r="E93" s="112"/>
    </row>
    <row r="94" spans="5:5">
      <c r="E94" s="112"/>
    </row>
    <row r="95" spans="5:5">
      <c r="E95" s="112"/>
    </row>
    <row r="96" spans="5:5">
      <c r="E96" s="112"/>
    </row>
    <row r="97" spans="5:5">
      <c r="E97" s="112"/>
    </row>
    <row r="98" spans="5:5">
      <c r="E98" s="112"/>
    </row>
    <row r="99" spans="5:5">
      <c r="E99" s="112"/>
    </row>
    <row r="100" spans="5:5">
      <c r="E100" s="112"/>
    </row>
    <row r="101" spans="5:5">
      <c r="E101" s="112"/>
    </row>
    <row r="102" spans="5:5">
      <c r="E102" s="112"/>
    </row>
    <row r="103" spans="5:5">
      <c r="E103" s="112"/>
    </row>
    <row r="104" spans="5:5">
      <c r="E104" s="112"/>
    </row>
    <row r="105" spans="5:5">
      <c r="E105" s="112"/>
    </row>
    <row r="106" spans="5:5">
      <c r="E106" s="112"/>
    </row>
    <row r="107" spans="5:5">
      <c r="E107" s="112"/>
    </row>
    <row r="108" spans="5:5">
      <c r="E108" s="112"/>
    </row>
    <row r="109" spans="5:5">
      <c r="E109" s="112"/>
    </row>
    <row r="110" spans="5:5">
      <c r="E110" s="112"/>
    </row>
    <row r="111" spans="5:5">
      <c r="E111" s="112"/>
    </row>
    <row r="112" spans="5:5">
      <c r="E112" s="112"/>
    </row>
    <row r="113" spans="5:5">
      <c r="E113" s="112"/>
    </row>
    <row r="114" spans="5:5">
      <c r="E114" s="112"/>
    </row>
    <row r="115" spans="5:5">
      <c r="E115" s="112"/>
    </row>
    <row r="116" spans="5:5">
      <c r="E116" s="112"/>
    </row>
    <row r="117" spans="5:5">
      <c r="E117" s="112"/>
    </row>
    <row r="118" spans="5:5">
      <c r="E118" s="112"/>
    </row>
    <row r="119" spans="5:5">
      <c r="E119" s="112"/>
    </row>
    <row r="120" spans="5:5">
      <c r="E120" s="112"/>
    </row>
    <row r="121" spans="5:5">
      <c r="E121" s="112"/>
    </row>
    <row r="122" spans="5:5">
      <c r="E122" s="112"/>
    </row>
    <row r="123" spans="5:5">
      <c r="E123" s="112"/>
    </row>
    <row r="124" spans="5:5">
      <c r="E124" s="112"/>
    </row>
    <row r="125" spans="5:5">
      <c r="E125" s="112"/>
    </row>
    <row r="126" spans="5:5">
      <c r="E126" s="112"/>
    </row>
    <row r="127" spans="5:5">
      <c r="E127" s="112"/>
    </row>
    <row r="128" spans="5:5">
      <c r="E128" s="112"/>
    </row>
    <row r="129" spans="5:5">
      <c r="E129" s="112"/>
    </row>
    <row r="130" spans="5:5">
      <c r="E130" s="112"/>
    </row>
    <row r="131" spans="5:5">
      <c r="E131" s="112"/>
    </row>
    <row r="132" spans="5:5">
      <c r="E132" s="112"/>
    </row>
    <row r="133" spans="5:5">
      <c r="E133" s="112"/>
    </row>
    <row r="134" spans="5:5">
      <c r="E134" s="112"/>
    </row>
    <row r="135" spans="5:5">
      <c r="E135" s="112"/>
    </row>
    <row r="136" spans="5:5">
      <c r="E136" s="112"/>
    </row>
    <row r="137" spans="5:5">
      <c r="E137" s="112"/>
    </row>
    <row r="138" spans="5:5">
      <c r="E138" s="112"/>
    </row>
  </sheetData>
  <printOptions horizontalCentered="1" verticalCentered="1"/>
  <pageMargins left="0.19685039370078741" right="0.19685039370078741" top="0.19685039370078741" bottom="0.19685039370078741" header="0.31496062992125984" footer="0.31496062992125984"/>
  <pageSetup paperSize="8" scale="1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kalendarz</vt:lpstr>
      <vt:lpstr>Sheet</vt:lpstr>
      <vt:lpstr>Sheet zm</vt:lpstr>
      <vt:lpstr>Klp</vt:lpstr>
      <vt:lpstr>Plan</vt:lpstr>
      <vt:lpstr>wf</vt:lpstr>
      <vt:lpstr>Zaj prakt</vt:lpstr>
      <vt:lpstr>Warsztat</vt:lpstr>
      <vt:lpstr>Prac 122</vt:lpstr>
      <vt:lpstr>ram</vt:lpstr>
      <vt:lpstr>sym</vt:lpstr>
      <vt:lpstr>Lista</vt:lpstr>
      <vt:lpstr>oszust</vt:lpstr>
      <vt:lpstr>skr</vt:lpstr>
      <vt:lpstr>ust prz</vt:lpstr>
      <vt:lpstr>Arkusz2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ZSCKR</dc:creator>
  <cp:lastModifiedBy>User</cp:lastModifiedBy>
  <cp:lastPrinted>2019-09-03T11:05:46Z</cp:lastPrinted>
  <dcterms:created xsi:type="dcterms:W3CDTF">2019-08-20T06:27:19Z</dcterms:created>
  <dcterms:modified xsi:type="dcterms:W3CDTF">2019-09-03T11:09:36Z</dcterms:modified>
</cp:coreProperties>
</file>